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Aguentil\OneDrive\Desktop\"/>
    </mc:Choice>
  </mc:AlternateContent>
  <xr:revisionPtr revIDLastSave="0" documentId="13_ncr:1_{2E30F639-4AE1-4F89-B641-AD031B0A4ADE}" xr6:coauthVersionLast="47" xr6:coauthVersionMax="47" xr10:uidLastSave="{00000000-0000-0000-0000-000000000000}"/>
  <bookViews>
    <workbookView xWindow="-120" yWindow="-120" windowWidth="21840" windowHeight="13740" activeTab="2" xr2:uid="{F1830054-B58D-4733-96DB-F7BE42414B4E}"/>
  </bookViews>
  <sheets>
    <sheet name="Data" sheetId="32" r:id="rId1"/>
    <sheet name="Exponential" sheetId="33" r:id="rId2"/>
    <sheet name="PowerLaw" sheetId="34" r:id="rId3"/>
    <sheet name="Gompertz" sheetId="35" r:id="rId4"/>
    <sheet name="Summary" sheetId="36" r:id="rId5"/>
  </sheets>
  <definedNames>
    <definedName name="solver_adj" localSheetId="3" hidden="1">Gompertz!$D$2:$E$2</definedName>
    <definedName name="solver_eng" localSheetId="3" hidden="1">1</definedName>
    <definedName name="solver_neg" localSheetId="3" hidden="1">1</definedName>
    <definedName name="solver_num" localSheetId="3" hidden="1">0</definedName>
    <definedName name="solver_opt" localSheetId="3" hidden="1">Gompertz!$G$2</definedName>
    <definedName name="solver_typ" localSheetId="3" hidden="1">2</definedName>
    <definedName name="solver_val" localSheetId="3" hidden="1">0</definedName>
    <definedName name="solver_ver" localSheetId="3" hidden="1">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35" l="1"/>
  <c r="B4" i="35"/>
  <c r="B5" i="35"/>
  <c r="B6" i="35"/>
  <c r="B7" i="35"/>
  <c r="B8" i="35"/>
  <c r="B9" i="35"/>
  <c r="C9" i="35" s="1"/>
  <c r="B10" i="35"/>
  <c r="B11" i="35"/>
  <c r="B12" i="35"/>
  <c r="B13" i="35"/>
  <c r="C13" i="35" s="1"/>
  <c r="B14" i="35"/>
  <c r="B15" i="35"/>
  <c r="B16" i="35"/>
  <c r="B17" i="35"/>
  <c r="B18" i="35"/>
  <c r="B19" i="35"/>
  <c r="B20" i="35"/>
  <c r="B21" i="35"/>
  <c r="B22" i="35"/>
  <c r="B23" i="35"/>
  <c r="B24" i="35"/>
  <c r="B25" i="35"/>
  <c r="C25" i="35" s="1"/>
  <c r="B26" i="35"/>
  <c r="B27" i="35"/>
  <c r="B28" i="35"/>
  <c r="B29" i="35"/>
  <c r="C29" i="35" s="1"/>
  <c r="B30" i="35"/>
  <c r="B31" i="35"/>
  <c r="B32" i="35"/>
  <c r="B33" i="35"/>
  <c r="B34" i="35"/>
  <c r="B35" i="35"/>
  <c r="B36" i="35"/>
  <c r="B37" i="35"/>
  <c r="B38" i="35"/>
  <c r="B39" i="35"/>
  <c r="B40" i="35"/>
  <c r="B41" i="35"/>
  <c r="C41" i="35" s="1"/>
  <c r="B42" i="35"/>
  <c r="B43" i="35"/>
  <c r="B44" i="35"/>
  <c r="B45" i="35"/>
  <c r="C45" i="35" s="1"/>
  <c r="B46" i="35"/>
  <c r="B47" i="35"/>
  <c r="B48" i="35"/>
  <c r="B49" i="35"/>
  <c r="B50" i="35"/>
  <c r="B51" i="35"/>
  <c r="B2" i="35"/>
  <c r="B3" i="34"/>
  <c r="B4" i="34"/>
  <c r="B5" i="34"/>
  <c r="B6" i="34"/>
  <c r="B7" i="34"/>
  <c r="B8" i="34"/>
  <c r="B9" i="34"/>
  <c r="B10" i="34"/>
  <c r="B11" i="34"/>
  <c r="B12" i="34"/>
  <c r="B13" i="34"/>
  <c r="B14" i="34"/>
  <c r="B15" i="34"/>
  <c r="B16" i="34"/>
  <c r="B17" i="34"/>
  <c r="B18" i="34"/>
  <c r="B19" i="34"/>
  <c r="B20" i="34"/>
  <c r="B21" i="34"/>
  <c r="B22" i="34"/>
  <c r="B23" i="34"/>
  <c r="B24" i="34"/>
  <c r="B25" i="34"/>
  <c r="B26" i="34"/>
  <c r="B27" i="34"/>
  <c r="B28" i="34"/>
  <c r="B29" i="34"/>
  <c r="B30" i="34"/>
  <c r="B31" i="34"/>
  <c r="B32" i="34"/>
  <c r="B33" i="34"/>
  <c r="B34" i="34"/>
  <c r="C34" i="34" s="1"/>
  <c r="D34" i="34" s="1"/>
  <c r="B35" i="34"/>
  <c r="B36" i="34"/>
  <c r="B37" i="34"/>
  <c r="B38" i="34"/>
  <c r="C38" i="34" s="1"/>
  <c r="D38" i="34" s="1"/>
  <c r="B39" i="34"/>
  <c r="B40" i="34"/>
  <c r="B41" i="34"/>
  <c r="B42" i="34"/>
  <c r="C42" i="34" s="1"/>
  <c r="D42" i="34" s="1"/>
  <c r="B43" i="34"/>
  <c r="B44" i="34"/>
  <c r="B45" i="34"/>
  <c r="B46" i="34"/>
  <c r="C46" i="34" s="1"/>
  <c r="D46" i="34" s="1"/>
  <c r="B47" i="34"/>
  <c r="B48" i="34"/>
  <c r="B49" i="34"/>
  <c r="B50" i="34"/>
  <c r="C50" i="34" s="1"/>
  <c r="D50" i="34" s="1"/>
  <c r="B51" i="34"/>
  <c r="B2" i="34"/>
  <c r="C52" i="32"/>
  <c r="B51" i="33"/>
  <c r="B3" i="33"/>
  <c r="B4" i="33"/>
  <c r="B5" i="33"/>
  <c r="B6" i="33"/>
  <c r="B7" i="33"/>
  <c r="B8" i="33"/>
  <c r="B9" i="33"/>
  <c r="B10" i="33"/>
  <c r="B11" i="33"/>
  <c r="B12" i="33"/>
  <c r="B13" i="33"/>
  <c r="B14" i="33"/>
  <c r="B15" i="33"/>
  <c r="B16" i="33"/>
  <c r="B17" i="33"/>
  <c r="B18" i="33"/>
  <c r="B19" i="33"/>
  <c r="B20" i="33"/>
  <c r="B21" i="33"/>
  <c r="B22" i="33"/>
  <c r="B23" i="33"/>
  <c r="B24" i="33"/>
  <c r="B25" i="33"/>
  <c r="B26" i="33"/>
  <c r="B27" i="33"/>
  <c r="B28" i="33"/>
  <c r="B29" i="33"/>
  <c r="B30" i="33"/>
  <c r="B31" i="33"/>
  <c r="B32" i="33"/>
  <c r="B33" i="33"/>
  <c r="B34" i="33"/>
  <c r="B35" i="33"/>
  <c r="B36" i="33"/>
  <c r="B37" i="33"/>
  <c r="B38" i="33"/>
  <c r="B39" i="33"/>
  <c r="B40" i="33"/>
  <c r="B41" i="33"/>
  <c r="B42" i="33"/>
  <c r="B43" i="33"/>
  <c r="B44" i="33"/>
  <c r="B45" i="33"/>
  <c r="B46" i="33"/>
  <c r="B47" i="33"/>
  <c r="B48" i="33"/>
  <c r="B49" i="33"/>
  <c r="B50" i="33"/>
  <c r="B2" i="33"/>
  <c r="C5" i="35"/>
  <c r="C17" i="35"/>
  <c r="C21" i="35"/>
  <c r="C33" i="35"/>
  <c r="C37" i="35"/>
  <c r="C49" i="35"/>
  <c r="C4" i="34"/>
  <c r="D4" i="34" s="1"/>
  <c r="C5" i="34"/>
  <c r="C8" i="34"/>
  <c r="D8" i="34" s="1"/>
  <c r="C9" i="34"/>
  <c r="C12" i="34"/>
  <c r="D12" i="34" s="1"/>
  <c r="C13" i="34"/>
  <c r="C16" i="34"/>
  <c r="D16" i="34" s="1"/>
  <c r="C17" i="34"/>
  <c r="C20" i="34"/>
  <c r="D20" i="34" s="1"/>
  <c r="C21" i="34"/>
  <c r="C24" i="34"/>
  <c r="D24" i="34" s="1"/>
  <c r="C25" i="34"/>
  <c r="C27" i="34"/>
  <c r="D27" i="34" s="1"/>
  <c r="C28" i="34"/>
  <c r="D28" i="34" s="1"/>
  <c r="C29" i="34"/>
  <c r="C31" i="34"/>
  <c r="C32" i="34"/>
  <c r="D32" i="34" s="1"/>
  <c r="C33" i="34"/>
  <c r="C35" i="34"/>
  <c r="C36" i="34"/>
  <c r="D36" i="34" s="1"/>
  <c r="C37" i="34"/>
  <c r="C39" i="34"/>
  <c r="C40" i="34"/>
  <c r="D40" i="34" s="1"/>
  <c r="C41" i="34"/>
  <c r="C43" i="34"/>
  <c r="C44" i="34"/>
  <c r="D44" i="34" s="1"/>
  <c r="C45" i="34"/>
  <c r="C47" i="34"/>
  <c r="C48" i="34"/>
  <c r="D48" i="34" s="1"/>
  <c r="C49" i="34"/>
  <c r="C51" i="34"/>
  <c r="C2" i="34"/>
  <c r="D2" i="34" s="1"/>
  <c r="D7" i="36"/>
  <c r="D3" i="36"/>
  <c r="D2" i="36"/>
  <c r="G52" i="35"/>
  <c r="F3" i="35"/>
  <c r="F4" i="35"/>
  <c r="F5" i="35"/>
  <c r="F6" i="35"/>
  <c r="F7" i="35"/>
  <c r="F8" i="35"/>
  <c r="F9" i="35"/>
  <c r="F10" i="35"/>
  <c r="F11" i="35"/>
  <c r="F12" i="35"/>
  <c r="F13" i="35"/>
  <c r="F14" i="35"/>
  <c r="F15" i="35"/>
  <c r="F16" i="35"/>
  <c r="F17" i="35"/>
  <c r="F18" i="35"/>
  <c r="F19" i="35"/>
  <c r="F20" i="35"/>
  <c r="F21" i="35"/>
  <c r="F22" i="35"/>
  <c r="F23" i="35"/>
  <c r="F24" i="35"/>
  <c r="F25" i="35"/>
  <c r="F26" i="35"/>
  <c r="F27" i="35"/>
  <c r="F28" i="35"/>
  <c r="F29" i="35"/>
  <c r="F30" i="35"/>
  <c r="F31" i="35"/>
  <c r="F32" i="35"/>
  <c r="F33" i="35"/>
  <c r="F34" i="35"/>
  <c r="F35" i="35"/>
  <c r="F36" i="35"/>
  <c r="F37" i="35"/>
  <c r="F38" i="35"/>
  <c r="F39" i="35"/>
  <c r="F40" i="35"/>
  <c r="F41" i="35"/>
  <c r="F42" i="35"/>
  <c r="F43" i="35"/>
  <c r="F44" i="35"/>
  <c r="F45" i="35"/>
  <c r="F46" i="35"/>
  <c r="F47" i="35"/>
  <c r="F48" i="35"/>
  <c r="F49" i="35"/>
  <c r="F50" i="35"/>
  <c r="F51" i="35"/>
  <c r="F2" i="35"/>
  <c r="E3" i="34"/>
  <c r="E4" i="34"/>
  <c r="E5" i="34"/>
  <c r="E6" i="34"/>
  <c r="E7" i="34"/>
  <c r="E8" i="34"/>
  <c r="E9" i="34"/>
  <c r="E10" i="34"/>
  <c r="E11" i="34"/>
  <c r="E12" i="34"/>
  <c r="E13" i="34"/>
  <c r="E14" i="34"/>
  <c r="E15" i="34"/>
  <c r="E16" i="34"/>
  <c r="E17" i="34"/>
  <c r="E18" i="34"/>
  <c r="E19" i="34"/>
  <c r="E20" i="34"/>
  <c r="E21" i="34"/>
  <c r="E22" i="34"/>
  <c r="E23" i="34"/>
  <c r="E24" i="34"/>
  <c r="E25" i="34"/>
  <c r="E26" i="34"/>
  <c r="E27" i="34"/>
  <c r="E28" i="34"/>
  <c r="E29" i="34"/>
  <c r="E30" i="34"/>
  <c r="E31" i="34"/>
  <c r="E32" i="34"/>
  <c r="E33" i="34"/>
  <c r="E34" i="34"/>
  <c r="E35" i="34"/>
  <c r="E36" i="34"/>
  <c r="E37" i="34"/>
  <c r="E38" i="34"/>
  <c r="E39" i="34"/>
  <c r="E40" i="34"/>
  <c r="E41" i="34"/>
  <c r="E42" i="34"/>
  <c r="E43" i="34"/>
  <c r="E44" i="34"/>
  <c r="E45" i="34"/>
  <c r="E46" i="34"/>
  <c r="E47" i="34"/>
  <c r="E48" i="34"/>
  <c r="E49" i="34"/>
  <c r="E50" i="34"/>
  <c r="E51" i="34"/>
  <c r="E2" i="34"/>
  <c r="D5" i="34"/>
  <c r="D9" i="34"/>
  <c r="D13" i="34"/>
  <c r="D17" i="34"/>
  <c r="D21" i="34"/>
  <c r="D25" i="34"/>
  <c r="D29" i="34"/>
  <c r="D31" i="34"/>
  <c r="D33" i="34"/>
  <c r="D35" i="34"/>
  <c r="D37" i="34"/>
  <c r="D39" i="34"/>
  <c r="D41" i="34"/>
  <c r="D43" i="34"/>
  <c r="D45" i="34"/>
  <c r="D47" i="34"/>
  <c r="D49" i="34"/>
  <c r="D51" i="34"/>
  <c r="C2" i="32"/>
  <c r="C3" i="32"/>
  <c r="C6" i="35" l="1"/>
  <c r="C2" i="35"/>
  <c r="C48" i="35"/>
  <c r="C44" i="35"/>
  <c r="C40" i="35"/>
  <c r="C36" i="35"/>
  <c r="C32" i="35"/>
  <c r="C28" i="35"/>
  <c r="C24" i="35"/>
  <c r="C20" i="35"/>
  <c r="C16" i="35"/>
  <c r="C12" i="35"/>
  <c r="C8" i="35"/>
  <c r="C4" i="35"/>
  <c r="C51" i="35"/>
  <c r="C47" i="35"/>
  <c r="C43" i="35"/>
  <c r="C39" i="35"/>
  <c r="C35" i="35"/>
  <c r="C31" i="35"/>
  <c r="C27" i="35"/>
  <c r="C23" i="35"/>
  <c r="C19" i="35"/>
  <c r="C15" i="35"/>
  <c r="C11" i="35"/>
  <c r="C7" i="35"/>
  <c r="C3" i="35"/>
  <c r="C50" i="35"/>
  <c r="C46" i="35"/>
  <c r="C42" i="35"/>
  <c r="C38" i="35"/>
  <c r="C34" i="35"/>
  <c r="C30" i="35"/>
  <c r="C26" i="35"/>
  <c r="C22" i="35"/>
  <c r="C18" i="35"/>
  <c r="C14" i="35"/>
  <c r="C10" i="35"/>
  <c r="C6" i="34"/>
  <c r="D6" i="34" s="1"/>
  <c r="C23" i="34"/>
  <c r="D23" i="34" s="1"/>
  <c r="C19" i="34"/>
  <c r="D19" i="34" s="1"/>
  <c r="C15" i="34"/>
  <c r="D15" i="34" s="1"/>
  <c r="C11" i="34"/>
  <c r="D11" i="34" s="1"/>
  <c r="C7" i="34"/>
  <c r="D7" i="34" s="1"/>
  <c r="C3" i="34"/>
  <c r="D3" i="34" s="1"/>
  <c r="C30" i="34"/>
  <c r="D30" i="34" s="1"/>
  <c r="C26" i="34"/>
  <c r="D26" i="34" s="1"/>
  <c r="C22" i="34"/>
  <c r="D22" i="34" s="1"/>
  <c r="C18" i="34"/>
  <c r="D18" i="34" s="1"/>
  <c r="C14" i="34"/>
  <c r="D14" i="34" s="1"/>
  <c r="C10" i="34"/>
  <c r="D10" i="34" s="1"/>
  <c r="G2" i="35" l="1"/>
  <c r="D6" i="36" s="1"/>
  <c r="G2" i="34"/>
  <c r="C3" i="36" s="1"/>
  <c r="F2" i="34"/>
  <c r="C4" i="32"/>
  <c r="I2" i="34" l="1"/>
  <c r="C5" i="36" s="1"/>
  <c r="C2" i="36"/>
  <c r="H2" i="34"/>
  <c r="J30" i="34"/>
  <c r="J48" i="34"/>
  <c r="J41" i="34"/>
  <c r="C5" i="32"/>
  <c r="J6" i="34" l="1"/>
  <c r="J21" i="34"/>
  <c r="J12" i="34"/>
  <c r="J32" i="34"/>
  <c r="J26" i="34"/>
  <c r="J45" i="34"/>
  <c r="J2" i="34"/>
  <c r="J34" i="34"/>
  <c r="J25" i="34"/>
  <c r="J14" i="34"/>
  <c r="J17" i="34"/>
  <c r="J11" i="34"/>
  <c r="J50" i="34"/>
  <c r="J37" i="34"/>
  <c r="J46" i="34"/>
  <c r="J27" i="34"/>
  <c r="J28" i="34"/>
  <c r="C4" i="36"/>
  <c r="J15" i="34"/>
  <c r="J47" i="34"/>
  <c r="J5" i="34"/>
  <c r="J49" i="34"/>
  <c r="J18" i="34"/>
  <c r="J8" i="34"/>
  <c r="J3" i="34"/>
  <c r="J35" i="34"/>
  <c r="J13" i="34"/>
  <c r="J4" i="34"/>
  <c r="J22" i="34"/>
  <c r="J16" i="34"/>
  <c r="J7" i="34"/>
  <c r="J39" i="34"/>
  <c r="J31" i="34"/>
  <c r="J29" i="34"/>
  <c r="J36" i="34"/>
  <c r="J38" i="34"/>
  <c r="J40" i="34"/>
  <c r="J19" i="34"/>
  <c r="J51" i="34"/>
  <c r="J33" i="34"/>
  <c r="K52" i="34"/>
  <c r="C7" i="36" s="1"/>
  <c r="J42" i="34"/>
  <c r="J44" i="34"/>
  <c r="J23" i="34"/>
  <c r="J20" i="34"/>
  <c r="J24" i="34"/>
  <c r="J43" i="34"/>
  <c r="J10" i="34"/>
  <c r="J9" i="34"/>
  <c r="C6" i="32"/>
  <c r="C7" i="32" l="1"/>
  <c r="C8" i="32" l="1"/>
  <c r="C9" i="32" l="1"/>
  <c r="C10" i="32" l="1"/>
  <c r="C11" i="32" l="1"/>
  <c r="C12" i="32" l="1"/>
  <c r="C13" i="32" l="1"/>
  <c r="C14" i="32" l="1"/>
  <c r="C15" i="32" l="1"/>
  <c r="C16" i="32" l="1"/>
  <c r="C17" i="32" l="1"/>
  <c r="C18" i="32" l="1"/>
  <c r="C19" i="32" l="1"/>
  <c r="C20" i="32" l="1"/>
  <c r="C21" i="32" l="1"/>
  <c r="C22" i="32" l="1"/>
  <c r="C23" i="32" l="1"/>
  <c r="C24" i="32" l="1"/>
  <c r="C25" i="32" l="1"/>
  <c r="C26" i="32" l="1"/>
  <c r="C27" i="32" l="1"/>
  <c r="C28" i="32" l="1"/>
  <c r="C29" i="32" l="1"/>
  <c r="C30" i="32" l="1"/>
  <c r="C31" i="32" l="1"/>
  <c r="C32" i="32" l="1"/>
  <c r="C33" i="32" l="1"/>
  <c r="C34" i="32" l="1"/>
  <c r="C35" i="32" l="1"/>
  <c r="C36" i="32" l="1"/>
  <c r="C37" i="32" l="1"/>
  <c r="C38" i="32" l="1"/>
  <c r="C39" i="32" l="1"/>
  <c r="C40" i="32" l="1"/>
  <c r="C41" i="32" l="1"/>
  <c r="C42" i="32" l="1"/>
  <c r="C43" i="32" l="1"/>
  <c r="C44" i="32" l="1"/>
  <c r="C45" i="32" l="1"/>
  <c r="C46" i="32" l="1"/>
  <c r="C47" i="32" l="1"/>
  <c r="C48" i="32" l="1"/>
  <c r="C49" i="32" l="1"/>
  <c r="C51" i="32" l="1"/>
  <c r="C50" i="32"/>
  <c r="C2" i="33"/>
  <c r="D2" i="33" s="1"/>
  <c r="C3" i="33" l="1"/>
  <c r="D3" i="33" s="1"/>
  <c r="C4" i="33"/>
  <c r="D4" i="33" s="1"/>
  <c r="C5" i="33" l="1"/>
  <c r="D5" i="33" s="1"/>
  <c r="C6" i="33" l="1"/>
  <c r="D6" i="33" s="1"/>
  <c r="C7" i="33" l="1"/>
  <c r="D7" i="33" s="1"/>
  <c r="C8" i="33" l="1"/>
  <c r="D8" i="33" s="1"/>
  <c r="C9" i="33" l="1"/>
  <c r="D9" i="33" s="1"/>
  <c r="C10" i="33" l="1"/>
  <c r="D10" i="33" s="1"/>
  <c r="C11" i="33" l="1"/>
  <c r="D11" i="33" s="1"/>
  <c r="C12" i="33" l="1"/>
  <c r="D12" i="33" s="1"/>
  <c r="C13" i="33" l="1"/>
  <c r="D13" i="33" s="1"/>
  <c r="C14" i="33" l="1"/>
  <c r="D14" i="33" s="1"/>
  <c r="C15" i="33" l="1"/>
  <c r="D15" i="33" s="1"/>
  <c r="C16" i="33" l="1"/>
  <c r="D16" i="33" s="1"/>
  <c r="C17" i="33" l="1"/>
  <c r="D17" i="33" s="1"/>
  <c r="C18" i="33" l="1"/>
  <c r="D18" i="33" s="1"/>
  <c r="C19" i="33" l="1"/>
  <c r="D19" i="33" s="1"/>
  <c r="C20" i="33" l="1"/>
  <c r="D20" i="33" s="1"/>
  <c r="C21" i="33" l="1"/>
  <c r="D21" i="33" s="1"/>
  <c r="C22" i="33" l="1"/>
  <c r="D22" i="33" s="1"/>
  <c r="C23" i="33" l="1"/>
  <c r="D23" i="33" s="1"/>
  <c r="C24" i="33" l="1"/>
  <c r="D24" i="33" s="1"/>
  <c r="C25" i="33" l="1"/>
  <c r="D25" i="33" s="1"/>
  <c r="C26" i="33" l="1"/>
  <c r="D26" i="33" s="1"/>
  <c r="C27" i="33" l="1"/>
  <c r="D27" i="33" s="1"/>
  <c r="C28" i="33" l="1"/>
  <c r="D28" i="33" s="1"/>
  <c r="C29" i="33" l="1"/>
  <c r="D29" i="33" s="1"/>
  <c r="C30" i="33" l="1"/>
  <c r="D30" i="33" s="1"/>
  <c r="C31" i="33" l="1"/>
  <c r="D31" i="33" s="1"/>
  <c r="C32" i="33" l="1"/>
  <c r="D32" i="33" s="1"/>
  <c r="C33" i="33" l="1"/>
  <c r="D33" i="33" s="1"/>
  <c r="C34" i="33" l="1"/>
  <c r="D34" i="33" s="1"/>
  <c r="C35" i="33" l="1"/>
  <c r="D35" i="33" s="1"/>
  <c r="C36" i="33" l="1"/>
  <c r="D36" i="33" s="1"/>
  <c r="C37" i="33" l="1"/>
  <c r="D37" i="33" s="1"/>
  <c r="C38" i="33" l="1"/>
  <c r="D38" i="33" s="1"/>
  <c r="C39" i="33" l="1"/>
  <c r="D39" i="33" s="1"/>
  <c r="C40" i="33" l="1"/>
  <c r="D40" i="33" s="1"/>
  <c r="C41" i="33" l="1"/>
  <c r="D41" i="33" s="1"/>
  <c r="C42" i="33" l="1"/>
  <c r="D42" i="33" s="1"/>
  <c r="C43" i="33" l="1"/>
  <c r="D43" i="33" s="1"/>
  <c r="C44" i="33" l="1"/>
  <c r="D44" i="33" s="1"/>
  <c r="C45" i="33" l="1"/>
  <c r="D45" i="33" s="1"/>
  <c r="C46" i="33" l="1"/>
  <c r="D46" i="33" s="1"/>
  <c r="C47" i="33" l="1"/>
  <c r="D47" i="33" s="1"/>
  <c r="C48" i="33" l="1"/>
  <c r="D48" i="33" s="1"/>
  <c r="C49" i="33" l="1"/>
  <c r="D49" i="33" s="1"/>
  <c r="C50" i="33" l="1"/>
  <c r="D50" i="33" s="1"/>
  <c r="C51" i="33"/>
  <c r="D51" i="33" s="1"/>
  <c r="F2" i="33" l="1"/>
  <c r="E2" i="33"/>
  <c r="B3" i="36" l="1"/>
  <c r="H2" i="33"/>
  <c r="G2" i="33"/>
  <c r="B4" i="36" s="1"/>
  <c r="B2" i="36"/>
  <c r="I23" i="33" l="1"/>
  <c r="I14" i="33"/>
  <c r="I40" i="33"/>
  <c r="J52" i="33"/>
  <c r="B7" i="36" s="1"/>
  <c r="I16" i="33"/>
  <c r="I6" i="33"/>
  <c r="I13" i="33"/>
  <c r="I25" i="33"/>
  <c r="I48" i="33"/>
  <c r="I4" i="33"/>
  <c r="I15" i="33"/>
  <c r="I12" i="33"/>
  <c r="I19" i="33"/>
  <c r="I32" i="33"/>
  <c r="B5" i="36"/>
  <c r="I17" i="33"/>
  <c r="I7" i="33"/>
  <c r="I24" i="33"/>
  <c r="I37" i="33"/>
  <c r="I50" i="33"/>
  <c r="I43" i="33"/>
  <c r="I47" i="33"/>
  <c r="I42" i="33"/>
  <c r="I22" i="33"/>
  <c r="I2" i="33"/>
  <c r="I20" i="33"/>
  <c r="I10" i="33"/>
  <c r="I18" i="33"/>
  <c r="I45" i="33"/>
  <c r="I9" i="33"/>
  <c r="I5" i="33"/>
  <c r="I21" i="33"/>
  <c r="I8" i="33"/>
  <c r="I41" i="33"/>
  <c r="I33" i="33"/>
  <c r="I28" i="33"/>
  <c r="I46" i="33"/>
  <c r="I27" i="33"/>
  <c r="I30" i="33"/>
  <c r="I44" i="33"/>
  <c r="I34" i="33"/>
  <c r="I36" i="33"/>
  <c r="I26" i="33"/>
  <c r="I38" i="33"/>
  <c r="I35" i="33"/>
  <c r="I31" i="33"/>
  <c r="I51" i="33"/>
  <c r="I49" i="33"/>
  <c r="I3" i="33"/>
  <c r="I11" i="33"/>
  <c r="I39" i="33"/>
  <c r="I29" i="33"/>
</calcChain>
</file>

<file path=xl/sharedStrings.xml><?xml version="1.0" encoding="utf-8"?>
<sst xmlns="http://schemas.openxmlformats.org/spreadsheetml/2006/main" count="49" uniqueCount="32">
  <si>
    <t>Level</t>
  </si>
  <si>
    <t>Observed Retention</t>
  </si>
  <si>
    <t>ln(Observed)</t>
  </si>
  <si>
    <t>Slope (Exp)</t>
  </si>
  <si>
    <t>Intercept (Exp)</t>
  </si>
  <si>
    <t>r (Exp)</t>
  </si>
  <si>
    <t>A (Exp)</t>
  </si>
  <si>
    <t>Exp Prediction</t>
  </si>
  <si>
    <t>Extrapolated Level 90</t>
  </si>
  <si>
    <t>ln(Level)</t>
  </si>
  <si>
    <t>Slope (Power)</t>
  </si>
  <si>
    <t>Intercept (Power)</t>
  </si>
  <si>
    <t>b</t>
  </si>
  <si>
    <t>a</t>
  </si>
  <si>
    <t>Power Law Prediction</t>
  </si>
  <si>
    <t>ß</t>
  </si>
  <si>
    <t>µ</t>
  </si>
  <si>
    <t>Gompertz Prediction</t>
  </si>
  <si>
    <t>SSE</t>
  </si>
  <si>
    <t>Players Reached</t>
  </si>
  <si>
    <t>NOTE: Paste your raw 'Players Reached' data in Column B. Column C is computed.</t>
  </si>
  <si>
    <t>Column1</t>
  </si>
  <si>
    <t>Metric</t>
  </si>
  <si>
    <t>Exponential</t>
  </si>
  <si>
    <t>PowerLaw</t>
  </si>
  <si>
    <t>Gompertz</t>
  </si>
  <si>
    <t>Slope / Beta</t>
  </si>
  <si>
    <t>Intercept / Mu</t>
  </si>
  <si>
    <t>r / b</t>
  </si>
  <si>
    <t>A / a</t>
  </si>
  <si>
    <t>Level 90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</si>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</sst>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0" fillId="3" borderId="1" xfId="0" applyFill="1" applyBorder="1"/>
    <xf numFmtId="0" fontId="0" fillId="3" borderId="2" xfId="0" applyFill="1" applyBorder="1"/>
    <xf numFmtId="0" fontId="0" fillId="3" borderId="3" xfId="0" applyFill="1" applyBorder="1"/>
    <xf numFmtId="0" fontId="0" fillId="0" borderId="1" xfId="0" applyBorder="1"/>
    <xf numFmtId="0" fontId="0" fillId="0" borderId="2" xfId="0" applyBorder="1"/>
  </cellXfs>
  <cellStyles count="1">
    <cellStyle name="Normal" xfId="0" builtinId="0"/>
  </cellStyles>
  <dxfs count="1">
    <dxf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373C43F4-A67A-412E-96DB-FF68714B7B1B}" name="DataTable" displayName="DataTable" ref="A1:C52" totalsRowShown="0">
  <autoFilter ref="A1:C52" xr:uid="{373C43F4-A67A-412E-96DB-FF68714B7B1B}"/>
  <tableColumns count="3">
    <tableColumn id="1" xr3:uid="{ED1F5901-1C1D-4127-99F0-58C3E304DE62}" name="Level"/>
    <tableColumn id="2" xr3:uid="{18511897-062B-450C-9743-7EF294549136}" name="Players Reached" dataDxfId="0"/>
    <tableColumn id="3" xr3:uid="{180F4172-BFDC-4170-857B-F628B2D64EE6}" name="Observed Retention">
      <calculatedColumnFormula>B2/$B$2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FAF6FF23-6C11-4332-A38A-E39D2820E285}" name="ExpTable" displayName="ExpTable" ref="A1:J52" totalsRowShown="0">
  <autoFilter ref="A1:J52" xr:uid="{FAF6FF23-6C11-4332-A38A-E39D2820E285}"/>
  <tableColumns count="10">
    <tableColumn id="1" xr3:uid="{A4C56712-EFE2-4A55-98BC-6ECD87153608}" name="Level"/>
    <tableColumn id="2" xr3:uid="{01174A3C-6821-405B-86A6-109064A97DC3}" name="Players Reached"/>
    <tableColumn id="3" xr3:uid="{EB856227-1FE3-4E57-A421-622BD0008A1C}" name="Observed Retention"/>
    <tableColumn id="4" xr3:uid="{AA4E2AA7-212C-4136-8B4B-0157A80BBB26}" name="ln(Observed)"/>
    <tableColumn id="5" xr3:uid="{C1E18874-AB81-4793-AAB3-FF1DE05C1EE5}" name="Slope (Exp)"/>
    <tableColumn id="6" xr3:uid="{980BE874-DF89-4F47-AA6F-1F3AA8E82C99}" name="Intercept (Exp)"/>
    <tableColumn id="7" xr3:uid="{9D39C6FB-8C69-4422-A1E2-11673B9888F3}" name="r (Exp)"/>
    <tableColumn id="8" xr3:uid="{380A8134-F242-422E-9E4A-49E5CFB9EED1}" name="A (Exp)"/>
    <tableColumn id="9" xr3:uid="{3AF16A96-5D67-4541-9E7C-479BC490F861}" name="Exp Prediction"/>
    <tableColumn id="10" xr3:uid="{1BF07460-231A-4940-B04F-36F304716C3A}" name="Column1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8B030CCF-797E-4C1E-965C-912EBB74079E}" name="PowerTable" displayName="PowerTable" ref="A1:K52" totalsRowShown="0">
  <autoFilter ref="A1:K52" xr:uid="{8B030CCF-797E-4C1E-965C-912EBB74079E}"/>
  <tableColumns count="11">
    <tableColumn id="1" xr3:uid="{AF008E93-202E-440C-B159-F4EF2C00DF90}" name="Level"/>
    <tableColumn id="2" xr3:uid="{FBFFE4A7-4C5E-412F-AD14-8C01793F5E14}" name="Players Reached"/>
    <tableColumn id="3" xr3:uid="{3E686962-8133-4CBB-A769-392EC0C87A85}" name="Observed Retention"/>
    <tableColumn id="4" xr3:uid="{D547854B-0E1B-4A0E-9124-0E506BB002F0}" name="ln(Observed)"/>
    <tableColumn id="5" xr3:uid="{55076CD0-9CEF-4880-8C90-CDA444566B0B}" name="ln(Level)"/>
    <tableColumn id="6" xr3:uid="{55813398-57E9-451F-808B-AD8270262481}" name="Slope (Power)"/>
    <tableColumn id="7" xr3:uid="{3C710A7D-49BE-472D-B345-1B87B15D641E}" name="Intercept (Power)"/>
    <tableColumn id="8" xr3:uid="{E66FA832-CD67-42AB-B182-1EE2F2C826A6}" name="b"/>
    <tableColumn id="9" xr3:uid="{400562CF-DA3C-4A6D-BC5F-817D365B6782}" name="a"/>
    <tableColumn id="10" xr3:uid="{DC67C645-66A0-45C1-B92E-2BC7EAAA4A97}" name="Power Law Prediction"/>
    <tableColumn id="11" xr3:uid="{4FD3675C-E5D7-401F-A578-738C8A7BCCBF}" name="Column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7109FB3E-E177-46A4-AB91-3D299CF49C69}" name="GompertzTable" displayName="GompertzTable" ref="A1:G52" totalsRowShown="0">
  <autoFilter ref="A1:G52" xr:uid="{7109FB3E-E177-46A4-AB91-3D299CF49C69}"/>
  <tableColumns count="7">
    <tableColumn id="1" xr3:uid="{9C1AF5E5-63BD-4DE9-B8C7-3CAC8C755470}" name="Level"/>
    <tableColumn id="2" xr3:uid="{EB567A7D-E708-4708-8538-14FAE4BCF039}" name="Players Reached"/>
    <tableColumn id="3" xr3:uid="{46AF1117-6B66-4B5D-9BD6-B454D73C152A}" name="Observed Retention"/>
    <tableColumn id="4" xr3:uid="{3A73F0B4-B614-42E1-B7F2-EE2CE902E30C}" name="ß"/>
    <tableColumn id="5" xr3:uid="{ADF846D1-613A-4E94-BF00-CC27979305C7}" name="µ"/>
    <tableColumn id="6" xr3:uid="{27B6F5F7-85AC-4073-A876-7F3B21A3D645}" name="Gompertz Prediction"/>
    <tableColumn id="7" xr3:uid="{384B441C-ACC8-47F3-9377-49A6DC60D80B}" name="SS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D0AFD582-6BB6-48EB-9634-FA0853D7C605}" name="SummaryTable" displayName="SummaryTable" ref="A1:D7" totalsRowShown="0">
  <autoFilter ref="A1:D7" xr:uid="{D0AFD582-6BB6-48EB-9634-FA0853D7C605}"/>
  <tableColumns count="4">
    <tableColumn id="1" xr3:uid="{22FA19D4-A638-452C-A3B4-AE8AA2455625}" name="Metric"/>
    <tableColumn id="2" xr3:uid="{344BE618-A0BB-4FFC-B26A-CCE3AFD90CF3}" name="Exponential"/>
    <tableColumn id="3" xr3:uid="{84C7F818-6928-4AB8-9528-403BEFE28EE5}" name="PowerLaw"/>
    <tableColumn id="4" xr3:uid="{4CC6AC0D-3C5E-4768-A98F-7055E33CEA51}" name="Gompertz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350" row="13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6113BA04-6B4E-4B0F-8E1B-351A1DF2CE65}">
  <we:reference id="wa104100404" version="3.0.0.1" store="en-US" storeType="OMEX"/>
  <we:alternateReferences>
    <we:reference id="wa104100404" version="3.0.0.1" store="wa104100404" storeType="OMEX"/>
  </we:alternateReferences>
  <we:properties>
    <we:property name="UniqueID" value="&quot;20252151742001914398&quot;"/>
  </we:properties>
  <we:bindings/>
  <we:snapshot xmlns:r="http://schemas.openxmlformats.org/officeDocument/2006/relationships"/>
</we:webextension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B8583B-7A21-44AB-885C-F8F6E844D47E}">
  <sheetPr codeName="Sheet26"/>
  <dimension ref="A1:E52"/>
  <sheetViews>
    <sheetView workbookViewId="0">
      <selection activeCell="B2" sqref="B2:B52"/>
    </sheetView>
  </sheetViews>
  <sheetFormatPr defaultRowHeight="15" x14ac:dyDescent="0.25"/>
  <cols>
    <col min="1" max="1" width="8" bestFit="1" customWidth="1"/>
    <col min="2" max="2" width="17.85546875" bestFit="1" customWidth="1"/>
    <col min="3" max="3" width="21.42578125" bestFit="1" customWidth="1"/>
    <col min="5" max="5" width="74.28515625" bestFit="1" customWidth="1"/>
  </cols>
  <sheetData>
    <row r="1" spans="1:5" x14ac:dyDescent="0.25">
      <c r="A1" t="s">
        <v>0</v>
      </c>
      <c r="B1" t="s">
        <v>19</v>
      </c>
      <c r="C1" t="s">
        <v>1</v>
      </c>
      <c r="E1" t="s">
        <v>20</v>
      </c>
    </row>
    <row r="2" spans="1:5" x14ac:dyDescent="0.25">
      <c r="A2">
        <v>1</v>
      </c>
      <c r="B2" s="5">
        <v>1000</v>
      </c>
      <c r="C2">
        <f>B2/$B$2</f>
        <v>1</v>
      </c>
    </row>
    <row r="3" spans="1:5" x14ac:dyDescent="0.25">
      <c r="A3">
        <v>2</v>
      </c>
      <c r="B3" s="8">
        <v>950</v>
      </c>
      <c r="C3">
        <f t="shared" ref="C3:C51" si="0">B3/$B$2</f>
        <v>0.95</v>
      </c>
    </row>
    <row r="4" spans="1:5" x14ac:dyDescent="0.25">
      <c r="A4">
        <v>3</v>
      </c>
      <c r="B4" s="5">
        <v>902.5</v>
      </c>
      <c r="C4">
        <f t="shared" si="0"/>
        <v>0.90249999999999997</v>
      </c>
    </row>
    <row r="5" spans="1:5" x14ac:dyDescent="0.25">
      <c r="A5">
        <v>4</v>
      </c>
      <c r="B5" s="8">
        <v>857.375</v>
      </c>
      <c r="C5">
        <f t="shared" si="0"/>
        <v>0.857375</v>
      </c>
    </row>
    <row r="6" spans="1:5" x14ac:dyDescent="0.25">
      <c r="A6">
        <v>5</v>
      </c>
      <c r="B6" s="5">
        <v>814.50624999999991</v>
      </c>
      <c r="C6">
        <f t="shared" si="0"/>
        <v>0.81450624999999988</v>
      </c>
    </row>
    <row r="7" spans="1:5" x14ac:dyDescent="0.25">
      <c r="A7">
        <v>6</v>
      </c>
      <c r="B7" s="8">
        <v>773.78093749999982</v>
      </c>
      <c r="C7">
        <f t="shared" si="0"/>
        <v>0.77378093749999988</v>
      </c>
    </row>
    <row r="8" spans="1:5" x14ac:dyDescent="0.25">
      <c r="A8">
        <v>7</v>
      </c>
      <c r="B8" s="5">
        <v>735.09189062499979</v>
      </c>
      <c r="C8">
        <f t="shared" si="0"/>
        <v>0.7350918906249998</v>
      </c>
    </row>
    <row r="9" spans="1:5" x14ac:dyDescent="0.25">
      <c r="A9">
        <v>8</v>
      </c>
      <c r="B9" s="8">
        <v>698.33729609374973</v>
      </c>
      <c r="C9">
        <f t="shared" si="0"/>
        <v>0.69833729609374973</v>
      </c>
    </row>
    <row r="10" spans="1:5" x14ac:dyDescent="0.25">
      <c r="A10">
        <v>9</v>
      </c>
      <c r="B10" s="5">
        <v>663.42043128906221</v>
      </c>
      <c r="C10">
        <f t="shared" si="0"/>
        <v>0.66342043128906225</v>
      </c>
    </row>
    <row r="11" spans="1:5" x14ac:dyDescent="0.25">
      <c r="A11">
        <v>10</v>
      </c>
      <c r="B11" s="8">
        <v>630.24940972460911</v>
      </c>
      <c r="C11">
        <f t="shared" si="0"/>
        <v>0.63024940972460908</v>
      </c>
    </row>
    <row r="12" spans="1:5" x14ac:dyDescent="0.25">
      <c r="A12">
        <v>11</v>
      </c>
      <c r="B12" s="5">
        <v>598.73693923837868</v>
      </c>
      <c r="C12">
        <f t="shared" si="0"/>
        <v>0.59873693923837867</v>
      </c>
    </row>
    <row r="13" spans="1:5" x14ac:dyDescent="0.25">
      <c r="A13">
        <v>12</v>
      </c>
      <c r="B13" s="8">
        <v>568.80009227645974</v>
      </c>
      <c r="C13">
        <f t="shared" si="0"/>
        <v>0.56880009227645978</v>
      </c>
    </row>
    <row r="14" spans="1:5" x14ac:dyDescent="0.25">
      <c r="A14">
        <v>13</v>
      </c>
      <c r="B14" s="5">
        <v>540.36008766263672</v>
      </c>
      <c r="C14">
        <f t="shared" si="0"/>
        <v>0.54036008766263677</v>
      </c>
    </row>
    <row r="15" spans="1:5" x14ac:dyDescent="0.25">
      <c r="A15">
        <v>14</v>
      </c>
      <c r="B15" s="8">
        <v>513.34208327950489</v>
      </c>
      <c r="C15">
        <f t="shared" si="0"/>
        <v>0.51334208327950492</v>
      </c>
    </row>
    <row r="16" spans="1:5" x14ac:dyDescent="0.25">
      <c r="A16">
        <v>15</v>
      </c>
      <c r="B16" s="5">
        <v>487.6749791155296</v>
      </c>
      <c r="C16">
        <f t="shared" si="0"/>
        <v>0.48767497911552959</v>
      </c>
    </row>
    <row r="17" spans="1:3" x14ac:dyDescent="0.25">
      <c r="A17">
        <v>16</v>
      </c>
      <c r="B17" s="8">
        <v>463.29123015975307</v>
      </c>
      <c r="C17">
        <f t="shared" si="0"/>
        <v>0.46329123015975304</v>
      </c>
    </row>
    <row r="18" spans="1:3" x14ac:dyDescent="0.25">
      <c r="A18">
        <v>17</v>
      </c>
      <c r="B18" s="5">
        <v>440.12666865176539</v>
      </c>
      <c r="C18">
        <f t="shared" si="0"/>
        <v>0.44012666865176536</v>
      </c>
    </row>
    <row r="19" spans="1:3" x14ac:dyDescent="0.25">
      <c r="A19">
        <v>18</v>
      </c>
      <c r="B19" s="8">
        <v>418.12033521917709</v>
      </c>
      <c r="C19">
        <f t="shared" si="0"/>
        <v>0.41812033521917708</v>
      </c>
    </row>
    <row r="20" spans="1:3" x14ac:dyDescent="0.25">
      <c r="A20">
        <v>19</v>
      </c>
      <c r="B20" s="5">
        <v>397.2143184582182</v>
      </c>
      <c r="C20">
        <f t="shared" si="0"/>
        <v>0.3972143184582182</v>
      </c>
    </row>
    <row r="21" spans="1:3" x14ac:dyDescent="0.25">
      <c r="A21">
        <v>20</v>
      </c>
      <c r="B21" s="8">
        <v>377.35360253530729</v>
      </c>
      <c r="C21">
        <f t="shared" si="0"/>
        <v>0.37735360253530731</v>
      </c>
    </row>
    <row r="22" spans="1:3" x14ac:dyDescent="0.25">
      <c r="A22">
        <v>21</v>
      </c>
      <c r="B22" s="5">
        <v>358.48592240854191</v>
      </c>
      <c r="C22">
        <f t="shared" si="0"/>
        <v>0.35848592240854193</v>
      </c>
    </row>
    <row r="23" spans="1:3" x14ac:dyDescent="0.25">
      <c r="A23">
        <v>22</v>
      </c>
      <c r="B23" s="8">
        <v>340.56162628811478</v>
      </c>
      <c r="C23">
        <f t="shared" si="0"/>
        <v>0.34056162628811476</v>
      </c>
    </row>
    <row r="24" spans="1:3" x14ac:dyDescent="0.25">
      <c r="A24">
        <v>23</v>
      </c>
      <c r="B24" s="5">
        <v>323.53354497370901</v>
      </c>
      <c r="C24">
        <f t="shared" si="0"/>
        <v>0.32353354497370901</v>
      </c>
    </row>
    <row r="25" spans="1:3" x14ac:dyDescent="0.25">
      <c r="A25">
        <v>24</v>
      </c>
      <c r="B25" s="8">
        <v>307.35686772502356</v>
      </c>
      <c r="C25">
        <f t="shared" si="0"/>
        <v>0.30735686772502357</v>
      </c>
    </row>
    <row r="26" spans="1:3" x14ac:dyDescent="0.25">
      <c r="A26">
        <v>25</v>
      </c>
      <c r="B26" s="5">
        <v>291.98902433877237</v>
      </c>
      <c r="C26">
        <f t="shared" si="0"/>
        <v>0.29198902433877238</v>
      </c>
    </row>
    <row r="27" spans="1:3" x14ac:dyDescent="0.25">
      <c r="A27">
        <v>26</v>
      </c>
      <c r="B27" s="8">
        <v>277.38957312183373</v>
      </c>
      <c r="C27">
        <f t="shared" si="0"/>
        <v>0.27738957312183371</v>
      </c>
    </row>
    <row r="28" spans="1:3" x14ac:dyDescent="0.25">
      <c r="A28">
        <v>27</v>
      </c>
      <c r="B28" s="5">
        <v>263.52009446574203</v>
      </c>
      <c r="C28">
        <f t="shared" si="0"/>
        <v>0.26352009446574204</v>
      </c>
    </row>
    <row r="29" spans="1:3" x14ac:dyDescent="0.25">
      <c r="A29">
        <v>28</v>
      </c>
      <c r="B29" s="8">
        <v>250.34408974245491</v>
      </c>
      <c r="C29">
        <f t="shared" si="0"/>
        <v>0.25034408974245492</v>
      </c>
    </row>
    <row r="30" spans="1:3" x14ac:dyDescent="0.25">
      <c r="A30">
        <v>29</v>
      </c>
      <c r="B30" s="5">
        <v>237.82688525533214</v>
      </c>
      <c r="C30">
        <f t="shared" si="0"/>
        <v>0.23782688525533213</v>
      </c>
    </row>
    <row r="31" spans="1:3" x14ac:dyDescent="0.25">
      <c r="A31">
        <v>30</v>
      </c>
      <c r="B31" s="8">
        <v>225.93554099256554</v>
      </c>
      <c r="C31">
        <f t="shared" si="0"/>
        <v>0.22593554099256555</v>
      </c>
    </row>
    <row r="32" spans="1:3" x14ac:dyDescent="0.25">
      <c r="A32">
        <v>31</v>
      </c>
      <c r="B32" s="5">
        <v>214.63876394293726</v>
      </c>
      <c r="C32">
        <f t="shared" si="0"/>
        <v>0.21463876394293727</v>
      </c>
    </row>
    <row r="33" spans="1:3" x14ac:dyDescent="0.25">
      <c r="A33">
        <v>32</v>
      </c>
      <c r="B33" s="8">
        <v>203.9068257457904</v>
      </c>
      <c r="C33">
        <f t="shared" si="0"/>
        <v>0.20390682574579039</v>
      </c>
    </row>
    <row r="34" spans="1:3" x14ac:dyDescent="0.25">
      <c r="A34">
        <v>33</v>
      </c>
      <c r="B34" s="5">
        <v>193.71148445850088</v>
      </c>
      <c r="C34">
        <f t="shared" si="0"/>
        <v>0.19371148445850087</v>
      </c>
    </row>
    <row r="35" spans="1:3" x14ac:dyDescent="0.25">
      <c r="A35">
        <v>34</v>
      </c>
      <c r="B35" s="8">
        <v>184.02591023557582</v>
      </c>
      <c r="C35">
        <f t="shared" si="0"/>
        <v>0.18402591023557582</v>
      </c>
    </row>
    <row r="36" spans="1:3" x14ac:dyDescent="0.25">
      <c r="A36">
        <v>35</v>
      </c>
      <c r="B36" s="5">
        <v>174.82461472379703</v>
      </c>
      <c r="C36">
        <f t="shared" si="0"/>
        <v>0.17482461472379704</v>
      </c>
    </row>
    <row r="37" spans="1:3" x14ac:dyDescent="0.25">
      <c r="A37">
        <v>36</v>
      </c>
      <c r="B37" s="8">
        <v>166.08338398760716</v>
      </c>
      <c r="C37">
        <f t="shared" si="0"/>
        <v>0.16608338398760716</v>
      </c>
    </row>
    <row r="38" spans="1:3" x14ac:dyDescent="0.25">
      <c r="A38">
        <v>37</v>
      </c>
      <c r="B38" s="5">
        <v>157.7792147882268</v>
      </c>
      <c r="C38">
        <f t="shared" si="0"/>
        <v>0.15777921478822679</v>
      </c>
    </row>
    <row r="39" spans="1:3" x14ac:dyDescent="0.25">
      <c r="A39">
        <v>38</v>
      </c>
      <c r="B39" s="8">
        <v>149.89025404881545</v>
      </c>
      <c r="C39">
        <f t="shared" si="0"/>
        <v>0.14989025404881545</v>
      </c>
    </row>
    <row r="40" spans="1:3" x14ac:dyDescent="0.25">
      <c r="A40">
        <v>39</v>
      </c>
      <c r="B40" s="5">
        <v>142.39574134637468</v>
      </c>
      <c r="C40">
        <f t="shared" si="0"/>
        <v>0.14239574134637467</v>
      </c>
    </row>
    <row r="41" spans="1:3" x14ac:dyDescent="0.25">
      <c r="A41">
        <v>40</v>
      </c>
      <c r="B41" s="8">
        <v>135.27595427905592</v>
      </c>
      <c r="C41">
        <f t="shared" si="0"/>
        <v>0.13527595427905592</v>
      </c>
    </row>
    <row r="42" spans="1:3" x14ac:dyDescent="0.25">
      <c r="A42">
        <v>41</v>
      </c>
      <c r="B42" s="5">
        <v>128.51215656510311</v>
      </c>
      <c r="C42">
        <f t="shared" si="0"/>
        <v>0.12851215656510312</v>
      </c>
    </row>
    <row r="43" spans="1:3" x14ac:dyDescent="0.25">
      <c r="A43">
        <v>42</v>
      </c>
      <c r="B43" s="8">
        <v>122.08654873684794</v>
      </c>
      <c r="C43">
        <f t="shared" si="0"/>
        <v>0.12208654873684795</v>
      </c>
    </row>
    <row r="44" spans="1:3" x14ac:dyDescent="0.25">
      <c r="A44">
        <v>43</v>
      </c>
      <c r="B44" s="5">
        <v>115.98222130000555</v>
      </c>
      <c r="C44">
        <f t="shared" si="0"/>
        <v>0.11598222130000554</v>
      </c>
    </row>
    <row r="45" spans="1:3" x14ac:dyDescent="0.25">
      <c r="A45">
        <v>44</v>
      </c>
      <c r="B45" s="8">
        <v>110.18311023500526</v>
      </c>
      <c r="C45">
        <f t="shared" si="0"/>
        <v>0.11018311023500525</v>
      </c>
    </row>
    <row r="46" spans="1:3" x14ac:dyDescent="0.25">
      <c r="A46">
        <v>45</v>
      </c>
      <c r="B46" s="5">
        <v>104.67395472325499</v>
      </c>
      <c r="C46">
        <f t="shared" si="0"/>
        <v>0.104673954723255</v>
      </c>
    </row>
    <row r="47" spans="1:3" x14ac:dyDescent="0.25">
      <c r="A47">
        <v>46</v>
      </c>
      <c r="B47" s="8">
        <v>99.440256987092241</v>
      </c>
      <c r="C47">
        <f t="shared" si="0"/>
        <v>9.9440256987092246E-2</v>
      </c>
    </row>
    <row r="48" spans="1:3" x14ac:dyDescent="0.25">
      <c r="A48">
        <v>47</v>
      </c>
      <c r="B48" s="5">
        <v>94.468244137737628</v>
      </c>
      <c r="C48">
        <f t="shared" si="0"/>
        <v>9.4468244137737634E-2</v>
      </c>
    </row>
    <row r="49" spans="1:3" x14ac:dyDescent="0.25">
      <c r="A49">
        <v>48</v>
      </c>
      <c r="B49" s="8">
        <v>89.744831930850737</v>
      </c>
      <c r="C49">
        <f t="shared" si="0"/>
        <v>8.9744831930850741E-2</v>
      </c>
    </row>
    <row r="50" spans="1:3" x14ac:dyDescent="0.25">
      <c r="A50">
        <v>49</v>
      </c>
      <c r="B50" s="5">
        <v>85.25759033430819</v>
      </c>
      <c r="C50">
        <f t="shared" si="0"/>
        <v>8.5257590334308186E-2</v>
      </c>
    </row>
    <row r="51" spans="1:3" x14ac:dyDescent="0.25">
      <c r="A51">
        <v>50</v>
      </c>
      <c r="B51" s="8">
        <v>80.994710817592775</v>
      </c>
      <c r="C51">
        <f t="shared" si="0"/>
        <v>8.0994710817592769E-2</v>
      </c>
    </row>
    <row r="52" spans="1:3" x14ac:dyDescent="0.25">
      <c r="C52">
        <f>B52/$B$2</f>
        <v>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5FA88F-4B44-40BC-95F7-2EB817A1113E}">
  <sheetPr codeName="Sheet27"/>
  <dimension ref="A1:J52"/>
  <sheetViews>
    <sheetView topLeftCell="A11" workbookViewId="0">
      <selection activeCell="F35" sqref="F35"/>
    </sheetView>
  </sheetViews>
  <sheetFormatPr defaultRowHeight="15" x14ac:dyDescent="0.25"/>
  <cols>
    <col min="1" max="1" width="8" bestFit="1" customWidth="1"/>
    <col min="2" max="2" width="17.85546875" bestFit="1" customWidth="1"/>
    <col min="3" max="3" width="21.42578125" bestFit="1" customWidth="1"/>
    <col min="4" max="4" width="15" bestFit="1" customWidth="1"/>
    <col min="5" max="5" width="13.28515625" bestFit="1" customWidth="1"/>
    <col min="6" max="6" width="16.5703125" bestFit="1" customWidth="1"/>
    <col min="7" max="7" width="9" bestFit="1" customWidth="1"/>
    <col min="8" max="8" width="12" bestFit="1" customWidth="1"/>
    <col min="9" max="9" width="20.140625" bestFit="1" customWidth="1"/>
    <col min="10" max="10" width="12" bestFit="1" customWidth="1"/>
  </cols>
  <sheetData>
    <row r="1" spans="1:10" x14ac:dyDescent="0.25">
      <c r="A1" s="1" t="s">
        <v>0</v>
      </c>
      <c r="B1" s="2" t="s">
        <v>19</v>
      </c>
      <c r="C1" s="3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21</v>
      </c>
    </row>
    <row r="2" spans="1:10" x14ac:dyDescent="0.25">
      <c r="A2" s="4">
        <v>1</v>
      </c>
      <c r="B2">
        <f>DataTable[[#This Row],[Players Reached]]</f>
        <v>1000</v>
      </c>
      <c r="C2" s="6">
        <f>B2/$B$2</f>
        <v>1</v>
      </c>
      <c r="D2">
        <f>LN(C2)</f>
        <v>0</v>
      </c>
      <c r="E2">
        <f>SLOPE(D2:D51, A2:A51)</f>
        <v>-5.1293294387550592E-2</v>
      </c>
      <c r="F2">
        <f>INTERCEPT(D2:D51, A2:A51)</f>
        <v>5.1293294387551036E-2</v>
      </c>
      <c r="G2">
        <f>EXP(E2)</f>
        <v>0.95</v>
      </c>
      <c r="H2">
        <f>EXP(F2)</f>
        <v>1.052631578947369</v>
      </c>
      <c r="I2">
        <f>$H$2*$G$2^(A2)</f>
        <v>1.0000000000000004</v>
      </c>
    </row>
    <row r="3" spans="1:10" x14ac:dyDescent="0.25">
      <c r="A3" s="7">
        <v>2</v>
      </c>
      <c r="B3">
        <f>DataTable[[#This Row],[Players Reached]]</f>
        <v>950</v>
      </c>
      <c r="C3" s="6">
        <f t="shared" ref="C3:C51" si="0">B3/$B$2</f>
        <v>0.95</v>
      </c>
      <c r="D3">
        <f t="shared" ref="D3:D51" si="1">LN(C3)</f>
        <v>-5.1293294387550578E-2</v>
      </c>
      <c r="I3">
        <f t="shared" ref="I3:I51" si="2">$H$2*$G$2^(A3)</f>
        <v>0.95000000000000051</v>
      </c>
    </row>
    <row r="4" spans="1:10" x14ac:dyDescent="0.25">
      <c r="A4" s="4">
        <v>3</v>
      </c>
      <c r="B4">
        <f>DataTable[[#This Row],[Players Reached]]</f>
        <v>902.5</v>
      </c>
      <c r="C4" s="6">
        <f t="shared" si="0"/>
        <v>0.90249999999999997</v>
      </c>
      <c r="D4">
        <f t="shared" si="1"/>
        <v>-0.1025865887751011</v>
      </c>
      <c r="I4">
        <f t="shared" si="2"/>
        <v>0.90250000000000041</v>
      </c>
    </row>
    <row r="5" spans="1:10" x14ac:dyDescent="0.25">
      <c r="A5" s="7">
        <v>4</v>
      </c>
      <c r="B5">
        <f>DataTable[[#This Row],[Players Reached]]</f>
        <v>857.375</v>
      </c>
      <c r="C5" s="6">
        <f t="shared" si="0"/>
        <v>0.857375</v>
      </c>
      <c r="D5">
        <f t="shared" si="1"/>
        <v>-0.15387988316265161</v>
      </c>
      <c r="I5">
        <f t="shared" si="2"/>
        <v>0.85737500000000044</v>
      </c>
    </row>
    <row r="6" spans="1:10" x14ac:dyDescent="0.25">
      <c r="A6" s="4">
        <v>5</v>
      </c>
      <c r="B6">
        <f>DataTable[[#This Row],[Players Reached]]</f>
        <v>814.50624999999991</v>
      </c>
      <c r="C6" s="6">
        <f t="shared" si="0"/>
        <v>0.81450624999999988</v>
      </c>
      <c r="D6">
        <f t="shared" si="1"/>
        <v>-0.20517317755020228</v>
      </c>
      <c r="I6">
        <f t="shared" si="2"/>
        <v>0.81450625000000043</v>
      </c>
    </row>
    <row r="7" spans="1:10" x14ac:dyDescent="0.25">
      <c r="A7" s="7">
        <v>6</v>
      </c>
      <c r="B7">
        <f>DataTable[[#This Row],[Players Reached]]</f>
        <v>773.78093749999982</v>
      </c>
      <c r="C7" s="6">
        <f t="shared" si="0"/>
        <v>0.77378093749999988</v>
      </c>
      <c r="D7">
        <f t="shared" si="1"/>
        <v>-0.25646647193775285</v>
      </c>
      <c r="I7">
        <f t="shared" si="2"/>
        <v>0.77378093750000032</v>
      </c>
    </row>
    <row r="8" spans="1:10" x14ac:dyDescent="0.25">
      <c r="A8" s="4">
        <v>7</v>
      </c>
      <c r="B8">
        <f>DataTable[[#This Row],[Players Reached]]</f>
        <v>735.09189062499979</v>
      </c>
      <c r="C8" s="6">
        <f t="shared" si="0"/>
        <v>0.7350918906249998</v>
      </c>
      <c r="D8">
        <f t="shared" si="1"/>
        <v>-0.3077597663253035</v>
      </c>
      <c r="I8">
        <f t="shared" si="2"/>
        <v>0.73509189062500035</v>
      </c>
    </row>
    <row r="9" spans="1:10" x14ac:dyDescent="0.25">
      <c r="A9" s="7">
        <v>8</v>
      </c>
      <c r="B9">
        <f>DataTable[[#This Row],[Players Reached]]</f>
        <v>698.33729609374973</v>
      </c>
      <c r="C9" s="6">
        <f t="shared" si="0"/>
        <v>0.69833729609374973</v>
      </c>
      <c r="D9">
        <f t="shared" si="1"/>
        <v>-0.35905306071285414</v>
      </c>
      <c r="I9">
        <f t="shared" si="2"/>
        <v>0.69833729609375039</v>
      </c>
    </row>
    <row r="10" spans="1:10" x14ac:dyDescent="0.25">
      <c r="A10" s="4">
        <v>9</v>
      </c>
      <c r="B10">
        <f>DataTable[[#This Row],[Players Reached]]</f>
        <v>663.42043128906221</v>
      </c>
      <c r="C10" s="6">
        <f t="shared" si="0"/>
        <v>0.66342043128906225</v>
      </c>
      <c r="D10">
        <f t="shared" si="1"/>
        <v>-0.41034635510040463</v>
      </c>
      <c r="I10">
        <f t="shared" si="2"/>
        <v>0.66342043128906281</v>
      </c>
    </row>
    <row r="11" spans="1:10" x14ac:dyDescent="0.25">
      <c r="A11" s="7">
        <v>10</v>
      </c>
      <c r="B11">
        <f>DataTable[[#This Row],[Players Reached]]</f>
        <v>630.24940972460911</v>
      </c>
      <c r="C11" s="6">
        <f t="shared" si="0"/>
        <v>0.63024940972460908</v>
      </c>
      <c r="D11">
        <f t="shared" si="1"/>
        <v>-0.46163964948795527</v>
      </c>
      <c r="I11">
        <f t="shared" si="2"/>
        <v>0.63024940972460974</v>
      </c>
    </row>
    <row r="12" spans="1:10" x14ac:dyDescent="0.25">
      <c r="A12" s="4">
        <v>11</v>
      </c>
      <c r="B12">
        <f>DataTable[[#This Row],[Players Reached]]</f>
        <v>598.73693923837868</v>
      </c>
      <c r="C12" s="6">
        <f t="shared" si="0"/>
        <v>0.59873693923837867</v>
      </c>
      <c r="D12">
        <f t="shared" si="1"/>
        <v>-0.5129329438755057</v>
      </c>
      <c r="I12">
        <f t="shared" si="2"/>
        <v>0.59873693923837923</v>
      </c>
    </row>
    <row r="13" spans="1:10" x14ac:dyDescent="0.25">
      <c r="A13" s="7">
        <v>12</v>
      </c>
      <c r="B13">
        <f>DataTable[[#This Row],[Players Reached]]</f>
        <v>568.80009227645974</v>
      </c>
      <c r="C13" s="6">
        <f t="shared" si="0"/>
        <v>0.56880009227645978</v>
      </c>
      <c r="D13">
        <f t="shared" si="1"/>
        <v>-0.56422623826305618</v>
      </c>
      <c r="I13">
        <f t="shared" si="2"/>
        <v>0.56880009227646022</v>
      </c>
    </row>
    <row r="14" spans="1:10" x14ac:dyDescent="0.25">
      <c r="A14" s="4">
        <v>13</v>
      </c>
      <c r="B14">
        <f>DataTable[[#This Row],[Players Reached]]</f>
        <v>540.36008766263672</v>
      </c>
      <c r="C14" s="6">
        <f t="shared" si="0"/>
        <v>0.54036008766263677</v>
      </c>
      <c r="D14">
        <f t="shared" si="1"/>
        <v>-0.61551953265060677</v>
      </c>
      <c r="I14">
        <f t="shared" si="2"/>
        <v>0.54036008766263721</v>
      </c>
    </row>
    <row r="15" spans="1:10" x14ac:dyDescent="0.25">
      <c r="A15" s="7">
        <v>14</v>
      </c>
      <c r="B15">
        <f>DataTable[[#This Row],[Players Reached]]</f>
        <v>513.34208327950489</v>
      </c>
      <c r="C15" s="6">
        <f t="shared" si="0"/>
        <v>0.51334208327950492</v>
      </c>
      <c r="D15">
        <f t="shared" si="1"/>
        <v>-0.66681282703815725</v>
      </c>
      <c r="I15">
        <f t="shared" si="2"/>
        <v>0.51334208327950526</v>
      </c>
    </row>
    <row r="16" spans="1:10" x14ac:dyDescent="0.25">
      <c r="A16" s="4">
        <v>15</v>
      </c>
      <c r="B16">
        <f>DataTable[[#This Row],[Players Reached]]</f>
        <v>487.6749791155296</v>
      </c>
      <c r="C16" s="6">
        <f t="shared" si="0"/>
        <v>0.48767497911552959</v>
      </c>
      <c r="D16">
        <f t="shared" si="1"/>
        <v>-0.71810612142570807</v>
      </c>
      <c r="I16">
        <f t="shared" si="2"/>
        <v>0.48767497911553009</v>
      </c>
    </row>
    <row r="17" spans="1:9" x14ac:dyDescent="0.25">
      <c r="A17" s="7">
        <v>16</v>
      </c>
      <c r="B17">
        <f>DataTable[[#This Row],[Players Reached]]</f>
        <v>463.29123015975307</v>
      </c>
      <c r="C17" s="6">
        <f t="shared" si="0"/>
        <v>0.46329123015975304</v>
      </c>
      <c r="D17">
        <f t="shared" si="1"/>
        <v>-0.76939941581325866</v>
      </c>
      <c r="I17">
        <f t="shared" si="2"/>
        <v>0.4632912301597536</v>
      </c>
    </row>
    <row r="18" spans="1:9" x14ac:dyDescent="0.25">
      <c r="A18" s="4">
        <v>17</v>
      </c>
      <c r="B18">
        <f>DataTable[[#This Row],[Players Reached]]</f>
        <v>440.12666865176539</v>
      </c>
      <c r="C18" s="6">
        <f t="shared" si="0"/>
        <v>0.44012666865176536</v>
      </c>
      <c r="D18">
        <f t="shared" si="1"/>
        <v>-0.82069271020080925</v>
      </c>
      <c r="I18">
        <f t="shared" si="2"/>
        <v>0.44012666865176586</v>
      </c>
    </row>
    <row r="19" spans="1:9" x14ac:dyDescent="0.25">
      <c r="A19" s="7">
        <v>18</v>
      </c>
      <c r="B19">
        <f>DataTable[[#This Row],[Players Reached]]</f>
        <v>418.12033521917709</v>
      </c>
      <c r="C19" s="6">
        <f t="shared" si="0"/>
        <v>0.41812033521917708</v>
      </c>
      <c r="D19">
        <f t="shared" si="1"/>
        <v>-0.87198600458835984</v>
      </c>
      <c r="I19">
        <f t="shared" si="2"/>
        <v>0.41812033521917757</v>
      </c>
    </row>
    <row r="20" spans="1:9" x14ac:dyDescent="0.25">
      <c r="A20" s="4">
        <v>19</v>
      </c>
      <c r="B20">
        <f>DataTable[[#This Row],[Players Reached]]</f>
        <v>397.2143184582182</v>
      </c>
      <c r="C20" s="6">
        <f t="shared" si="0"/>
        <v>0.3972143184582182</v>
      </c>
      <c r="D20">
        <f t="shared" si="1"/>
        <v>-0.92327929897591043</v>
      </c>
      <c r="I20">
        <f t="shared" si="2"/>
        <v>0.3972143184582187</v>
      </c>
    </row>
    <row r="21" spans="1:9" x14ac:dyDescent="0.25">
      <c r="A21" s="7">
        <v>20</v>
      </c>
      <c r="B21">
        <f>DataTable[[#This Row],[Players Reached]]</f>
        <v>377.35360253530729</v>
      </c>
      <c r="C21" s="6">
        <f t="shared" si="0"/>
        <v>0.37735360253530731</v>
      </c>
      <c r="D21">
        <f t="shared" si="1"/>
        <v>-0.97457259336346092</v>
      </c>
      <c r="I21">
        <f t="shared" si="2"/>
        <v>0.37735360253530775</v>
      </c>
    </row>
    <row r="22" spans="1:9" x14ac:dyDescent="0.25">
      <c r="A22" s="4">
        <v>21</v>
      </c>
      <c r="B22">
        <f>DataTable[[#This Row],[Players Reached]]</f>
        <v>358.48592240854191</v>
      </c>
      <c r="C22" s="6">
        <f t="shared" si="0"/>
        <v>0.35848592240854193</v>
      </c>
      <c r="D22">
        <f t="shared" si="1"/>
        <v>-1.0258658877510114</v>
      </c>
      <c r="I22">
        <f t="shared" si="2"/>
        <v>0.35848592240854243</v>
      </c>
    </row>
    <row r="23" spans="1:9" x14ac:dyDescent="0.25">
      <c r="A23" s="7">
        <v>22</v>
      </c>
      <c r="B23">
        <f>DataTable[[#This Row],[Players Reached]]</f>
        <v>340.56162628811478</v>
      </c>
      <c r="C23" s="6">
        <f t="shared" si="0"/>
        <v>0.34056162628811476</v>
      </c>
      <c r="D23">
        <f t="shared" si="1"/>
        <v>-1.0771591821385622</v>
      </c>
      <c r="I23">
        <f t="shared" si="2"/>
        <v>0.34056162628811526</v>
      </c>
    </row>
    <row r="24" spans="1:9" x14ac:dyDescent="0.25">
      <c r="A24" s="4">
        <v>23</v>
      </c>
      <c r="B24">
        <f>DataTable[[#This Row],[Players Reached]]</f>
        <v>323.53354497370901</v>
      </c>
      <c r="C24" s="6">
        <f t="shared" si="0"/>
        <v>0.32353354497370901</v>
      </c>
      <c r="D24">
        <f t="shared" si="1"/>
        <v>-1.1284524765261128</v>
      </c>
      <c r="I24">
        <f t="shared" si="2"/>
        <v>0.32353354497370951</v>
      </c>
    </row>
    <row r="25" spans="1:9" x14ac:dyDescent="0.25">
      <c r="A25" s="7">
        <v>24</v>
      </c>
      <c r="B25">
        <f>DataTable[[#This Row],[Players Reached]]</f>
        <v>307.35686772502356</v>
      </c>
      <c r="C25" s="6">
        <f t="shared" si="0"/>
        <v>0.30735686772502357</v>
      </c>
      <c r="D25">
        <f t="shared" si="1"/>
        <v>-1.1797457709136634</v>
      </c>
      <c r="I25">
        <f t="shared" si="2"/>
        <v>0.30735686772502402</v>
      </c>
    </row>
    <row r="26" spans="1:9" x14ac:dyDescent="0.25">
      <c r="A26" s="4">
        <v>25</v>
      </c>
      <c r="B26">
        <f>DataTable[[#This Row],[Players Reached]]</f>
        <v>291.98902433877237</v>
      </c>
      <c r="C26" s="6">
        <f t="shared" si="0"/>
        <v>0.29198902433877238</v>
      </c>
      <c r="D26">
        <f t="shared" si="1"/>
        <v>-1.231039065301214</v>
      </c>
      <c r="I26">
        <f t="shared" si="2"/>
        <v>0.29198902433877277</v>
      </c>
    </row>
    <row r="27" spans="1:9" x14ac:dyDescent="0.25">
      <c r="A27" s="7">
        <v>26</v>
      </c>
      <c r="B27">
        <f>DataTable[[#This Row],[Players Reached]]</f>
        <v>277.38957312183373</v>
      </c>
      <c r="C27" s="6">
        <f t="shared" si="0"/>
        <v>0.27738957312183371</v>
      </c>
      <c r="D27">
        <f t="shared" si="1"/>
        <v>-1.2823323596887646</v>
      </c>
      <c r="I27">
        <f t="shared" si="2"/>
        <v>0.27738957312183415</v>
      </c>
    </row>
    <row r="28" spans="1:9" x14ac:dyDescent="0.25">
      <c r="A28" s="4">
        <v>27</v>
      </c>
      <c r="B28">
        <f>DataTable[[#This Row],[Players Reached]]</f>
        <v>263.52009446574203</v>
      </c>
      <c r="C28" s="6">
        <f t="shared" si="0"/>
        <v>0.26352009446574204</v>
      </c>
      <c r="D28">
        <f t="shared" si="1"/>
        <v>-1.3336256540763152</v>
      </c>
      <c r="I28">
        <f t="shared" si="2"/>
        <v>0.26352009446574248</v>
      </c>
    </row>
    <row r="29" spans="1:9" x14ac:dyDescent="0.25">
      <c r="A29" s="7">
        <v>28</v>
      </c>
      <c r="B29">
        <f>DataTable[[#This Row],[Players Reached]]</f>
        <v>250.34408974245491</v>
      </c>
      <c r="C29" s="6">
        <f t="shared" si="0"/>
        <v>0.25034408974245492</v>
      </c>
      <c r="D29">
        <f t="shared" si="1"/>
        <v>-1.3849189484638658</v>
      </c>
      <c r="I29">
        <f t="shared" si="2"/>
        <v>0.25034408974245531</v>
      </c>
    </row>
    <row r="30" spans="1:9" x14ac:dyDescent="0.25">
      <c r="A30" s="4">
        <v>29</v>
      </c>
      <c r="B30">
        <f>DataTable[[#This Row],[Players Reached]]</f>
        <v>237.82688525533214</v>
      </c>
      <c r="C30" s="6">
        <f t="shared" si="0"/>
        <v>0.23782688525533213</v>
      </c>
      <c r="D30">
        <f t="shared" si="1"/>
        <v>-1.4362122428514164</v>
      </c>
      <c r="I30">
        <f t="shared" si="2"/>
        <v>0.23782688525533255</v>
      </c>
    </row>
    <row r="31" spans="1:9" x14ac:dyDescent="0.25">
      <c r="A31" s="7">
        <v>30</v>
      </c>
      <c r="B31">
        <f>DataTable[[#This Row],[Players Reached]]</f>
        <v>225.93554099256554</v>
      </c>
      <c r="C31" s="6">
        <f t="shared" si="0"/>
        <v>0.22593554099256555</v>
      </c>
      <c r="D31">
        <f t="shared" si="1"/>
        <v>-1.4875055372389669</v>
      </c>
      <c r="I31">
        <f t="shared" si="2"/>
        <v>0.22593554099256591</v>
      </c>
    </row>
    <row r="32" spans="1:9" x14ac:dyDescent="0.25">
      <c r="A32" s="4">
        <v>31</v>
      </c>
      <c r="B32">
        <f>DataTable[[#This Row],[Players Reached]]</f>
        <v>214.63876394293726</v>
      </c>
      <c r="C32" s="6">
        <f t="shared" si="0"/>
        <v>0.21463876394293727</v>
      </c>
      <c r="D32">
        <f t="shared" si="1"/>
        <v>-1.5387988316265173</v>
      </c>
      <c r="I32">
        <f t="shared" si="2"/>
        <v>0.21463876394293763</v>
      </c>
    </row>
    <row r="33" spans="1:9" x14ac:dyDescent="0.25">
      <c r="A33" s="7">
        <v>32</v>
      </c>
      <c r="B33">
        <f>DataTable[[#This Row],[Players Reached]]</f>
        <v>203.9068257457904</v>
      </c>
      <c r="C33" s="6">
        <f t="shared" si="0"/>
        <v>0.20390682574579039</v>
      </c>
      <c r="D33">
        <f t="shared" si="1"/>
        <v>-1.5900921260140679</v>
      </c>
      <c r="I33">
        <f t="shared" si="2"/>
        <v>0.20390682574579078</v>
      </c>
    </row>
    <row r="34" spans="1:9" x14ac:dyDescent="0.25">
      <c r="A34" s="4">
        <v>33</v>
      </c>
      <c r="B34">
        <f>DataTable[[#This Row],[Players Reached]]</f>
        <v>193.71148445850088</v>
      </c>
      <c r="C34" s="6">
        <f t="shared" si="0"/>
        <v>0.19371148445850087</v>
      </c>
      <c r="D34">
        <f t="shared" si="1"/>
        <v>-1.6413854204016185</v>
      </c>
      <c r="I34">
        <f t="shared" si="2"/>
        <v>0.19371148445850123</v>
      </c>
    </row>
    <row r="35" spans="1:9" x14ac:dyDescent="0.25">
      <c r="A35" s="7">
        <v>34</v>
      </c>
      <c r="B35">
        <f>DataTable[[#This Row],[Players Reached]]</f>
        <v>184.02591023557582</v>
      </c>
      <c r="C35" s="6">
        <f t="shared" si="0"/>
        <v>0.18402591023557582</v>
      </c>
      <c r="D35">
        <f t="shared" si="1"/>
        <v>-1.6926787147891691</v>
      </c>
      <c r="I35">
        <f t="shared" si="2"/>
        <v>0.18402591023557618</v>
      </c>
    </row>
    <row r="36" spans="1:9" x14ac:dyDescent="0.25">
      <c r="A36" s="4">
        <v>35</v>
      </c>
      <c r="B36">
        <f>DataTable[[#This Row],[Players Reached]]</f>
        <v>174.82461472379703</v>
      </c>
      <c r="C36" s="6">
        <f t="shared" si="0"/>
        <v>0.17482461472379704</v>
      </c>
      <c r="D36">
        <f t="shared" si="1"/>
        <v>-1.7439720091767197</v>
      </c>
      <c r="I36">
        <f t="shared" si="2"/>
        <v>0.17482461472379732</v>
      </c>
    </row>
    <row r="37" spans="1:9" x14ac:dyDescent="0.25">
      <c r="A37" s="7">
        <v>36</v>
      </c>
      <c r="B37">
        <f>DataTable[[#This Row],[Players Reached]]</f>
        <v>166.08338398760716</v>
      </c>
      <c r="C37" s="6">
        <f t="shared" si="0"/>
        <v>0.16608338398760716</v>
      </c>
      <c r="D37">
        <f t="shared" si="1"/>
        <v>-1.7952653035642703</v>
      </c>
      <c r="I37">
        <f t="shared" si="2"/>
        <v>0.16608338398760747</v>
      </c>
    </row>
    <row r="38" spans="1:9" x14ac:dyDescent="0.25">
      <c r="A38" s="4">
        <v>37</v>
      </c>
      <c r="B38">
        <f>DataTable[[#This Row],[Players Reached]]</f>
        <v>157.7792147882268</v>
      </c>
      <c r="C38" s="6">
        <f t="shared" si="0"/>
        <v>0.15777921478822679</v>
      </c>
      <c r="D38">
        <f t="shared" si="1"/>
        <v>-1.8465585979518209</v>
      </c>
      <c r="I38">
        <f t="shared" si="2"/>
        <v>0.15777921478822712</v>
      </c>
    </row>
    <row r="39" spans="1:9" x14ac:dyDescent="0.25">
      <c r="A39" s="7">
        <v>38</v>
      </c>
      <c r="B39">
        <f>DataTable[[#This Row],[Players Reached]]</f>
        <v>149.89025404881545</v>
      </c>
      <c r="C39" s="6">
        <f t="shared" si="0"/>
        <v>0.14989025404881545</v>
      </c>
      <c r="D39">
        <f t="shared" si="1"/>
        <v>-1.8978518923393715</v>
      </c>
      <c r="I39">
        <f t="shared" si="2"/>
        <v>0.14989025404881573</v>
      </c>
    </row>
    <row r="40" spans="1:9" x14ac:dyDescent="0.25">
      <c r="A40" s="4">
        <v>39</v>
      </c>
      <c r="B40">
        <f>DataTable[[#This Row],[Players Reached]]</f>
        <v>142.39574134637468</v>
      </c>
      <c r="C40" s="6">
        <f t="shared" si="0"/>
        <v>0.14239574134637467</v>
      </c>
      <c r="D40">
        <f t="shared" si="1"/>
        <v>-1.9491451867269221</v>
      </c>
      <c r="I40">
        <f t="shared" si="2"/>
        <v>0.14239574134637498</v>
      </c>
    </row>
    <row r="41" spans="1:9" x14ac:dyDescent="0.25">
      <c r="A41" s="7">
        <v>40</v>
      </c>
      <c r="B41">
        <f>DataTable[[#This Row],[Players Reached]]</f>
        <v>135.27595427905592</v>
      </c>
      <c r="C41" s="6">
        <f t="shared" si="0"/>
        <v>0.13527595427905592</v>
      </c>
      <c r="D41">
        <f t="shared" si="1"/>
        <v>-2.0004384811144726</v>
      </c>
      <c r="I41">
        <f t="shared" si="2"/>
        <v>0.13527595427905623</v>
      </c>
    </row>
    <row r="42" spans="1:9" x14ac:dyDescent="0.25">
      <c r="A42" s="4">
        <v>41</v>
      </c>
      <c r="B42">
        <f>DataTable[[#This Row],[Players Reached]]</f>
        <v>128.51215656510311</v>
      </c>
      <c r="C42" s="6">
        <f t="shared" si="0"/>
        <v>0.12851215656510312</v>
      </c>
      <c r="D42">
        <f t="shared" si="1"/>
        <v>-2.0517317755020232</v>
      </c>
      <c r="I42">
        <f t="shared" si="2"/>
        <v>0.1285121565651034</v>
      </c>
    </row>
    <row r="43" spans="1:9" x14ac:dyDescent="0.25">
      <c r="A43" s="7">
        <v>42</v>
      </c>
      <c r="B43">
        <f>DataTable[[#This Row],[Players Reached]]</f>
        <v>122.08654873684794</v>
      </c>
      <c r="C43" s="6">
        <f t="shared" si="0"/>
        <v>0.12208654873684795</v>
      </c>
      <c r="D43">
        <f t="shared" si="1"/>
        <v>-2.1030250698895738</v>
      </c>
      <c r="I43">
        <f t="shared" si="2"/>
        <v>0.12208654873684825</v>
      </c>
    </row>
    <row r="44" spans="1:9" x14ac:dyDescent="0.25">
      <c r="A44" s="4">
        <v>43</v>
      </c>
      <c r="B44">
        <f>DataTable[[#This Row],[Players Reached]]</f>
        <v>115.98222130000555</v>
      </c>
      <c r="C44" s="6">
        <f t="shared" si="0"/>
        <v>0.11598222130000554</v>
      </c>
      <c r="D44">
        <f t="shared" si="1"/>
        <v>-2.1543183642771244</v>
      </c>
      <c r="I44">
        <f t="shared" si="2"/>
        <v>0.11598222130000581</v>
      </c>
    </row>
    <row r="45" spans="1:9" x14ac:dyDescent="0.25">
      <c r="A45" s="7">
        <v>44</v>
      </c>
      <c r="B45">
        <f>DataTable[[#This Row],[Players Reached]]</f>
        <v>110.18311023500526</v>
      </c>
      <c r="C45" s="6">
        <f t="shared" si="0"/>
        <v>0.11018311023500525</v>
      </c>
      <c r="D45">
        <f t="shared" si="1"/>
        <v>-2.205611658664675</v>
      </c>
      <c r="I45">
        <f t="shared" si="2"/>
        <v>0.11018311023500552</v>
      </c>
    </row>
    <row r="46" spans="1:9" x14ac:dyDescent="0.25">
      <c r="A46" s="4">
        <v>45</v>
      </c>
      <c r="B46">
        <f>DataTable[[#This Row],[Players Reached]]</f>
        <v>104.67395472325499</v>
      </c>
      <c r="C46" s="6">
        <f t="shared" si="0"/>
        <v>0.104673954723255</v>
      </c>
      <c r="D46">
        <f t="shared" si="1"/>
        <v>-2.2569049530522256</v>
      </c>
      <c r="I46">
        <f t="shared" si="2"/>
        <v>0.10467395472325525</v>
      </c>
    </row>
    <row r="47" spans="1:9" x14ac:dyDescent="0.25">
      <c r="A47" s="7">
        <v>46</v>
      </c>
      <c r="B47">
        <f>DataTable[[#This Row],[Players Reached]]</f>
        <v>99.440256987092241</v>
      </c>
      <c r="C47" s="6">
        <f t="shared" si="0"/>
        <v>9.9440256987092246E-2</v>
      </c>
      <c r="D47">
        <f t="shared" si="1"/>
        <v>-2.3081982474397762</v>
      </c>
      <c r="I47">
        <f t="shared" si="2"/>
        <v>9.9440256987092482E-2</v>
      </c>
    </row>
    <row r="48" spans="1:9" x14ac:dyDescent="0.25">
      <c r="A48" s="4">
        <v>47</v>
      </c>
      <c r="B48">
        <f>DataTable[[#This Row],[Players Reached]]</f>
        <v>94.468244137737628</v>
      </c>
      <c r="C48" s="6">
        <f t="shared" si="0"/>
        <v>9.4468244137737634E-2</v>
      </c>
      <c r="D48">
        <f t="shared" si="1"/>
        <v>-2.3594915418273268</v>
      </c>
      <c r="I48">
        <f t="shared" si="2"/>
        <v>9.446824413773787E-2</v>
      </c>
    </row>
    <row r="49" spans="1:10" x14ac:dyDescent="0.25">
      <c r="A49" s="7">
        <v>48</v>
      </c>
      <c r="B49">
        <f>DataTable[[#This Row],[Players Reached]]</f>
        <v>89.744831930850737</v>
      </c>
      <c r="C49" s="6">
        <f t="shared" si="0"/>
        <v>8.9744831930850741E-2</v>
      </c>
      <c r="D49">
        <f t="shared" si="1"/>
        <v>-2.4107848362148774</v>
      </c>
      <c r="I49">
        <f t="shared" si="2"/>
        <v>8.9744831930850963E-2</v>
      </c>
    </row>
    <row r="50" spans="1:10" x14ac:dyDescent="0.25">
      <c r="A50" s="4">
        <v>49</v>
      </c>
      <c r="B50">
        <f>DataTable[[#This Row],[Players Reached]]</f>
        <v>85.25759033430819</v>
      </c>
      <c r="C50" s="6">
        <f t="shared" si="0"/>
        <v>8.5257590334308186E-2</v>
      </c>
      <c r="D50">
        <f t="shared" si="1"/>
        <v>-2.462078130602428</v>
      </c>
      <c r="I50">
        <f t="shared" si="2"/>
        <v>8.5257590334308422E-2</v>
      </c>
    </row>
    <row r="51" spans="1:10" x14ac:dyDescent="0.25">
      <c r="A51" s="7">
        <v>50</v>
      </c>
      <c r="B51">
        <f>DataTable[[#This Row],[Players Reached]]</f>
        <v>80.994710817592775</v>
      </c>
      <c r="C51" s="6">
        <f t="shared" si="0"/>
        <v>8.0994710817592769E-2</v>
      </c>
      <c r="D51">
        <f t="shared" si="1"/>
        <v>-2.5133714249899786</v>
      </c>
      <c r="I51">
        <f t="shared" si="2"/>
        <v>8.0994710817593005E-2</v>
      </c>
    </row>
    <row r="52" spans="1:10" x14ac:dyDescent="0.25">
      <c r="I52" t="s">
        <v>8</v>
      </c>
      <c r="J52">
        <f>$H$2*$G$2^90</f>
        <v>1.0408804957535779E-2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F473C-3B40-4305-A04B-3961F2D1EC06}">
  <sheetPr codeName="Sheet28"/>
  <dimension ref="A1:K52"/>
  <sheetViews>
    <sheetView tabSelected="1" workbookViewId="0">
      <selection activeCell="E2" sqref="E2"/>
    </sheetView>
  </sheetViews>
  <sheetFormatPr defaultRowHeight="15" x14ac:dyDescent="0.25"/>
  <cols>
    <col min="1" max="1" width="8" bestFit="1" customWidth="1"/>
    <col min="2" max="2" width="17.85546875" bestFit="1" customWidth="1"/>
    <col min="3" max="3" width="21.42578125" bestFit="1" customWidth="1"/>
    <col min="4" max="4" width="15" bestFit="1" customWidth="1"/>
    <col min="5" max="5" width="12" bestFit="1" customWidth="1"/>
    <col min="6" max="6" width="16" bestFit="1" customWidth="1"/>
    <col min="7" max="7" width="19.140625" bestFit="1" customWidth="1"/>
    <col min="8" max="9" width="12" bestFit="1" customWidth="1"/>
    <col min="10" max="10" width="22.7109375" bestFit="1" customWidth="1"/>
    <col min="11" max="11" width="12" bestFit="1" customWidth="1"/>
  </cols>
  <sheetData>
    <row r="1" spans="1:11" x14ac:dyDescent="0.25">
      <c r="A1" s="1" t="s">
        <v>0</v>
      </c>
      <c r="B1" s="2" t="s">
        <v>19</v>
      </c>
      <c r="C1" s="3" t="s">
        <v>1</v>
      </c>
      <c r="D1" t="s">
        <v>2</v>
      </c>
      <c r="E1" t="s">
        <v>9</v>
      </c>
      <c r="F1" t="s">
        <v>10</v>
      </c>
      <c r="G1" t="s">
        <v>11</v>
      </c>
      <c r="H1" t="s">
        <v>12</v>
      </c>
      <c r="I1" t="s">
        <v>13</v>
      </c>
      <c r="J1" t="s">
        <v>14</v>
      </c>
      <c r="K1" t="s">
        <v>21</v>
      </c>
    </row>
    <row r="2" spans="1:11" x14ac:dyDescent="0.25">
      <c r="A2" s="4">
        <v>1</v>
      </c>
      <c r="B2" s="5">
        <f>DataTable[[#This Row],[Players Reached]]</f>
        <v>1000</v>
      </c>
      <c r="C2" s="6">
        <f>B2/$B$2</f>
        <v>1</v>
      </c>
      <c r="D2">
        <f>LN(C2)</f>
        <v>0</v>
      </c>
      <c r="E2">
        <f>LN(A2)</f>
        <v>0</v>
      </c>
      <c r="F2">
        <f>SLOPE(D2:D51, E2:E51)</f>
        <v>-0.76427141630180329</v>
      </c>
      <c r="G2">
        <f>INTERCEPT(D2:D51, E2:E51)</f>
        <v>1.012860552256224</v>
      </c>
      <c r="H2">
        <f>-F2</f>
        <v>0.76427141630180329</v>
      </c>
      <c r="I2">
        <f>EXP(G2)</f>
        <v>2.7534661942099188</v>
      </c>
      <c r="J2">
        <f>$I$2*(A2)^(-$H$2)</f>
        <v>2.7534661942099188</v>
      </c>
    </row>
    <row r="3" spans="1:11" x14ac:dyDescent="0.25">
      <c r="A3" s="7">
        <v>2</v>
      </c>
      <c r="B3" s="5">
        <f>DataTable[[#This Row],[Players Reached]]</f>
        <v>950</v>
      </c>
      <c r="C3" s="6">
        <f t="shared" ref="C3:C51" si="0">B3/$B$2</f>
        <v>0.95</v>
      </c>
      <c r="D3">
        <f t="shared" ref="D3:D51" si="1">LN(C3)</f>
        <v>-5.1293294387550578E-2</v>
      </c>
      <c r="E3">
        <f t="shared" ref="E3:E51" si="2">LN(A3)</f>
        <v>0.69314718055994529</v>
      </c>
      <c r="J3">
        <f t="shared" ref="J3:J51" si="3">$I$2*(A3)^(-$H$2)</f>
        <v>1.6211049341474428</v>
      </c>
    </row>
    <row r="4" spans="1:11" x14ac:dyDescent="0.25">
      <c r="A4" s="4">
        <v>3</v>
      </c>
      <c r="B4" s="5">
        <f>DataTable[[#This Row],[Players Reached]]</f>
        <v>902.5</v>
      </c>
      <c r="C4" s="6">
        <f t="shared" si="0"/>
        <v>0.90249999999999997</v>
      </c>
      <c r="D4">
        <f t="shared" si="1"/>
        <v>-0.1025865887751011</v>
      </c>
      <c r="E4">
        <f t="shared" si="2"/>
        <v>1.0986122886681098</v>
      </c>
      <c r="J4">
        <f t="shared" si="3"/>
        <v>1.1891307552419379</v>
      </c>
    </row>
    <row r="5" spans="1:11" x14ac:dyDescent="0.25">
      <c r="A5" s="7">
        <v>4</v>
      </c>
      <c r="B5" s="5">
        <f>DataTable[[#This Row],[Players Reached]]</f>
        <v>857.375</v>
      </c>
      <c r="C5" s="6">
        <f t="shared" si="0"/>
        <v>0.857375</v>
      </c>
      <c r="D5">
        <f t="shared" si="1"/>
        <v>-0.15387988316265161</v>
      </c>
      <c r="E5">
        <f t="shared" si="2"/>
        <v>1.3862943611198906</v>
      </c>
      <c r="J5">
        <f t="shared" si="3"/>
        <v>0.95442653810073741</v>
      </c>
    </row>
    <row r="6" spans="1:11" x14ac:dyDescent="0.25">
      <c r="A6" s="4">
        <v>5</v>
      </c>
      <c r="B6" s="5">
        <f>DataTable[[#This Row],[Players Reached]]</f>
        <v>814.50624999999991</v>
      </c>
      <c r="C6" s="6">
        <f t="shared" si="0"/>
        <v>0.81450624999999988</v>
      </c>
      <c r="D6">
        <f t="shared" si="1"/>
        <v>-0.20517317755020228</v>
      </c>
      <c r="E6">
        <f t="shared" si="2"/>
        <v>1.6094379124341003</v>
      </c>
      <c r="J6">
        <f t="shared" si="3"/>
        <v>0.80477958981217224</v>
      </c>
    </row>
    <row r="7" spans="1:11" x14ac:dyDescent="0.25">
      <c r="A7" s="7">
        <v>6</v>
      </c>
      <c r="B7" s="5">
        <f>DataTable[[#This Row],[Players Reached]]</f>
        <v>773.78093749999982</v>
      </c>
      <c r="C7" s="6">
        <f t="shared" si="0"/>
        <v>0.77378093749999988</v>
      </c>
      <c r="D7">
        <f t="shared" si="1"/>
        <v>-0.25646647193775285</v>
      </c>
      <c r="E7">
        <f t="shared" si="2"/>
        <v>1.791759469228055</v>
      </c>
      <c r="J7">
        <f t="shared" si="3"/>
        <v>0.70010147163703174</v>
      </c>
    </row>
    <row r="8" spans="1:11" x14ac:dyDescent="0.25">
      <c r="A8" s="4">
        <v>7</v>
      </c>
      <c r="B8" s="5">
        <f>DataTable[[#This Row],[Players Reached]]</f>
        <v>735.09189062499979</v>
      </c>
      <c r="C8" s="6">
        <f t="shared" si="0"/>
        <v>0.7350918906249998</v>
      </c>
      <c r="D8">
        <f t="shared" si="1"/>
        <v>-0.3077597663253035</v>
      </c>
      <c r="E8">
        <f t="shared" si="2"/>
        <v>1.9459101490553132</v>
      </c>
      <c r="J8">
        <f t="shared" si="3"/>
        <v>0.62229379821936681</v>
      </c>
    </row>
    <row r="9" spans="1:11" x14ac:dyDescent="0.25">
      <c r="A9" s="7">
        <v>8</v>
      </c>
      <c r="B9" s="5">
        <f>DataTable[[#This Row],[Players Reached]]</f>
        <v>698.33729609374973</v>
      </c>
      <c r="C9" s="6">
        <f t="shared" si="0"/>
        <v>0.69833729609374973</v>
      </c>
      <c r="D9">
        <f t="shared" si="1"/>
        <v>-0.35905306071285414</v>
      </c>
      <c r="E9">
        <f t="shared" si="2"/>
        <v>2.0794415416798357</v>
      </c>
      <c r="J9">
        <f t="shared" si="3"/>
        <v>0.56191921783892818</v>
      </c>
    </row>
    <row r="10" spans="1:11" x14ac:dyDescent="0.25">
      <c r="A10" s="4">
        <v>9</v>
      </c>
      <c r="B10" s="5">
        <f>DataTable[[#This Row],[Players Reached]]</f>
        <v>663.42043128906221</v>
      </c>
      <c r="C10" s="6">
        <f t="shared" si="0"/>
        <v>0.66342043128906225</v>
      </c>
      <c r="D10">
        <f t="shared" si="1"/>
        <v>-0.41034635510040463</v>
      </c>
      <c r="E10">
        <f t="shared" si="2"/>
        <v>2.1972245773362196</v>
      </c>
      <c r="J10">
        <f t="shared" si="3"/>
        <v>0.51354614632122075</v>
      </c>
    </row>
    <row r="11" spans="1:11" x14ac:dyDescent="0.25">
      <c r="A11" s="7">
        <v>10</v>
      </c>
      <c r="B11" s="5">
        <f>DataTable[[#This Row],[Players Reached]]</f>
        <v>630.24940972460911</v>
      </c>
      <c r="C11" s="6">
        <f t="shared" si="0"/>
        <v>0.63024940972460908</v>
      </c>
      <c r="D11">
        <f t="shared" si="1"/>
        <v>-0.46163964948795527</v>
      </c>
      <c r="E11">
        <f t="shared" si="2"/>
        <v>2.3025850929940459</v>
      </c>
      <c r="J11">
        <f t="shared" si="3"/>
        <v>0.47381448397263487</v>
      </c>
    </row>
    <row r="12" spans="1:11" x14ac:dyDescent="0.25">
      <c r="A12" s="4">
        <v>11</v>
      </c>
      <c r="B12" s="5">
        <f>DataTable[[#This Row],[Players Reached]]</f>
        <v>598.73693923837868</v>
      </c>
      <c r="C12" s="6">
        <f t="shared" si="0"/>
        <v>0.59873693923837867</v>
      </c>
      <c r="D12">
        <f t="shared" si="1"/>
        <v>-0.5129329438755057</v>
      </c>
      <c r="E12">
        <f t="shared" si="2"/>
        <v>2.3978952727983707</v>
      </c>
      <c r="J12">
        <f t="shared" si="3"/>
        <v>0.4405275627610063</v>
      </c>
    </row>
    <row r="13" spans="1:11" x14ac:dyDescent="0.25">
      <c r="A13" s="7">
        <v>12</v>
      </c>
      <c r="B13" s="5">
        <f>DataTable[[#This Row],[Players Reached]]</f>
        <v>568.80009227645974</v>
      </c>
      <c r="C13" s="6">
        <f t="shared" si="0"/>
        <v>0.56880009227645978</v>
      </c>
      <c r="D13">
        <f t="shared" si="1"/>
        <v>-0.56422623826305618</v>
      </c>
      <c r="E13">
        <f t="shared" si="2"/>
        <v>2.4849066497880004</v>
      </c>
      <c r="J13">
        <f t="shared" si="3"/>
        <v>0.41218517680052291</v>
      </c>
    </row>
    <row r="14" spans="1:11" x14ac:dyDescent="0.25">
      <c r="A14" s="4">
        <v>13</v>
      </c>
      <c r="B14" s="5">
        <f>DataTable[[#This Row],[Players Reached]]</f>
        <v>540.36008766263672</v>
      </c>
      <c r="C14" s="6">
        <f t="shared" si="0"/>
        <v>0.54036008766263677</v>
      </c>
      <c r="D14">
        <f t="shared" si="1"/>
        <v>-0.61551953265060677</v>
      </c>
      <c r="E14">
        <f t="shared" si="2"/>
        <v>2.5649493574615367</v>
      </c>
      <c r="J14">
        <f t="shared" si="3"/>
        <v>0.38772578616104703</v>
      </c>
    </row>
    <row r="15" spans="1:11" x14ac:dyDescent="0.25">
      <c r="A15" s="7">
        <v>14</v>
      </c>
      <c r="B15" s="5">
        <f>DataTable[[#This Row],[Players Reached]]</f>
        <v>513.34208327950489</v>
      </c>
      <c r="C15" s="6">
        <f t="shared" si="0"/>
        <v>0.51334208327950492</v>
      </c>
      <c r="D15">
        <f t="shared" si="1"/>
        <v>-0.66681282703815725</v>
      </c>
      <c r="E15">
        <f t="shared" si="2"/>
        <v>2.6390573296152584</v>
      </c>
      <c r="J15">
        <f t="shared" si="3"/>
        <v>0.36637586068937933</v>
      </c>
    </row>
    <row r="16" spans="1:11" x14ac:dyDescent="0.25">
      <c r="A16" s="4">
        <v>15</v>
      </c>
      <c r="B16" s="5">
        <f>DataTable[[#This Row],[Players Reached]]</f>
        <v>487.6749791155296</v>
      </c>
      <c r="C16" s="6">
        <f t="shared" si="0"/>
        <v>0.48767497911552959</v>
      </c>
      <c r="D16">
        <f t="shared" si="1"/>
        <v>-0.71810612142570807</v>
      </c>
      <c r="E16">
        <f t="shared" si="2"/>
        <v>2.7080502011022101</v>
      </c>
      <c r="J16">
        <f t="shared" si="3"/>
        <v>0.34755762153500636</v>
      </c>
    </row>
    <row r="17" spans="1:10" x14ac:dyDescent="0.25">
      <c r="A17" s="7">
        <v>16</v>
      </c>
      <c r="B17" s="5">
        <f>DataTable[[#This Row],[Players Reached]]</f>
        <v>463.29123015975307</v>
      </c>
      <c r="C17" s="6">
        <f t="shared" si="0"/>
        <v>0.46329123015975304</v>
      </c>
      <c r="D17">
        <f t="shared" si="1"/>
        <v>-0.76939941581325866</v>
      </c>
      <c r="E17">
        <f t="shared" si="2"/>
        <v>2.7725887222397811</v>
      </c>
      <c r="J17">
        <f t="shared" si="3"/>
        <v>0.3308302889450731</v>
      </c>
    </row>
    <row r="18" spans="1:10" x14ac:dyDescent="0.25">
      <c r="A18" s="4">
        <v>17</v>
      </c>
      <c r="B18" s="5">
        <f>DataTable[[#This Row],[Players Reached]]</f>
        <v>440.12666865176539</v>
      </c>
      <c r="C18" s="6">
        <f t="shared" si="0"/>
        <v>0.44012666865176536</v>
      </c>
      <c r="D18">
        <f t="shared" si="1"/>
        <v>-0.82069271020080925</v>
      </c>
      <c r="E18">
        <f t="shared" si="2"/>
        <v>2.8332133440562162</v>
      </c>
      <c r="J18">
        <f t="shared" si="3"/>
        <v>0.31585140198123746</v>
      </c>
    </row>
    <row r="19" spans="1:10" x14ac:dyDescent="0.25">
      <c r="A19" s="7">
        <v>18</v>
      </c>
      <c r="B19" s="5">
        <f>DataTable[[#This Row],[Players Reached]]</f>
        <v>418.12033521917709</v>
      </c>
      <c r="C19" s="6">
        <f t="shared" si="0"/>
        <v>0.41812033521917708</v>
      </c>
      <c r="D19">
        <f t="shared" si="1"/>
        <v>-0.87198600458835984</v>
      </c>
      <c r="E19">
        <f t="shared" si="2"/>
        <v>2.8903717578961645</v>
      </c>
      <c r="J19">
        <f t="shared" si="3"/>
        <v>0.30235061300711463</v>
      </c>
    </row>
    <row r="20" spans="1:10" x14ac:dyDescent="0.25">
      <c r="A20" s="4">
        <v>19</v>
      </c>
      <c r="B20" s="5">
        <f>DataTable[[#This Row],[Players Reached]]</f>
        <v>397.2143184582182</v>
      </c>
      <c r="C20" s="6">
        <f t="shared" si="0"/>
        <v>0.3972143184582182</v>
      </c>
      <c r="D20">
        <f t="shared" si="1"/>
        <v>-0.92327929897591043</v>
      </c>
      <c r="E20">
        <f t="shared" si="2"/>
        <v>2.9444389791664403</v>
      </c>
      <c r="J20">
        <f t="shared" si="3"/>
        <v>0.29011148566037059</v>
      </c>
    </row>
    <row r="21" spans="1:10" x14ac:dyDescent="0.25">
      <c r="A21" s="7">
        <v>20</v>
      </c>
      <c r="B21" s="5">
        <f>DataTable[[#This Row],[Players Reached]]</f>
        <v>377.35360253530729</v>
      </c>
      <c r="C21" s="6">
        <f t="shared" si="0"/>
        <v>0.37735360253530731</v>
      </c>
      <c r="D21">
        <f t="shared" si="1"/>
        <v>-0.97457259336346092</v>
      </c>
      <c r="E21">
        <f t="shared" si="2"/>
        <v>2.9957322735539909</v>
      </c>
      <c r="J21">
        <f t="shared" si="3"/>
        <v>0.27895857209133562</v>
      </c>
    </row>
    <row r="22" spans="1:10" x14ac:dyDescent="0.25">
      <c r="A22" s="4">
        <v>21</v>
      </c>
      <c r="B22" s="5">
        <f>DataTable[[#This Row],[Players Reached]]</f>
        <v>358.48592240854191</v>
      </c>
      <c r="C22" s="6">
        <f t="shared" si="0"/>
        <v>0.35848592240854193</v>
      </c>
      <c r="D22">
        <f t="shared" si="1"/>
        <v>-1.0258658877510114</v>
      </c>
      <c r="E22">
        <f t="shared" si="2"/>
        <v>3.044522437723423</v>
      </c>
      <c r="J22">
        <f t="shared" si="3"/>
        <v>0.26874805865241519</v>
      </c>
    </row>
    <row r="23" spans="1:10" x14ac:dyDescent="0.25">
      <c r="A23" s="7">
        <v>22</v>
      </c>
      <c r="B23" s="5">
        <f>DataTable[[#This Row],[Players Reached]]</f>
        <v>340.56162628811478</v>
      </c>
      <c r="C23" s="6">
        <f t="shared" si="0"/>
        <v>0.34056162628811476</v>
      </c>
      <c r="D23">
        <f t="shared" si="1"/>
        <v>-1.0771591821385622</v>
      </c>
      <c r="E23">
        <f t="shared" si="2"/>
        <v>3.0910424533583161</v>
      </c>
      <c r="J23">
        <f t="shared" si="3"/>
        <v>0.25936087652775081</v>
      </c>
    </row>
    <row r="24" spans="1:10" x14ac:dyDescent="0.25">
      <c r="A24" s="4">
        <v>23</v>
      </c>
      <c r="B24" s="5">
        <f>DataTable[[#This Row],[Players Reached]]</f>
        <v>323.53354497370901</v>
      </c>
      <c r="C24" s="6">
        <f t="shared" si="0"/>
        <v>0.32353354497370901</v>
      </c>
      <c r="D24">
        <f t="shared" si="1"/>
        <v>-1.1284524765261128</v>
      </c>
      <c r="E24">
        <f t="shared" si="2"/>
        <v>3.1354942159291497</v>
      </c>
      <c r="J24">
        <f t="shared" si="3"/>
        <v>0.25069754838154668</v>
      </c>
    </row>
    <row r="25" spans="1:10" x14ac:dyDescent="0.25">
      <c r="A25" s="7">
        <v>24</v>
      </c>
      <c r="B25" s="5">
        <f>DataTable[[#This Row],[Players Reached]]</f>
        <v>307.35686772502356</v>
      </c>
      <c r="C25" s="6">
        <f t="shared" si="0"/>
        <v>0.30735686772502357</v>
      </c>
      <c r="D25">
        <f t="shared" si="1"/>
        <v>-1.1797457709136634</v>
      </c>
      <c r="E25">
        <f t="shared" si="2"/>
        <v>3.1780538303479458</v>
      </c>
      <c r="J25">
        <f t="shared" si="3"/>
        <v>0.24267427916815087</v>
      </c>
    </row>
    <row r="26" spans="1:10" x14ac:dyDescent="0.25">
      <c r="A26" s="4">
        <v>25</v>
      </c>
      <c r="B26" s="5">
        <f>DataTable[[#This Row],[Players Reached]]</f>
        <v>291.98902433877237</v>
      </c>
      <c r="C26" s="6">
        <f t="shared" si="0"/>
        <v>0.29198902433877238</v>
      </c>
      <c r="D26">
        <f t="shared" si="1"/>
        <v>-1.231039065301214</v>
      </c>
      <c r="E26">
        <f t="shared" si="2"/>
        <v>3.2188758248682006</v>
      </c>
      <c r="J26">
        <f t="shared" si="3"/>
        <v>0.23521995277813501</v>
      </c>
    </row>
    <row r="27" spans="1:10" x14ac:dyDescent="0.25">
      <c r="A27" s="7">
        <v>26</v>
      </c>
      <c r="B27" s="5">
        <f>DataTable[[#This Row],[Players Reached]]</f>
        <v>277.38957312183373</v>
      </c>
      <c r="C27" s="6">
        <f t="shared" si="0"/>
        <v>0.27738957312183371</v>
      </c>
      <c r="D27">
        <f t="shared" si="1"/>
        <v>-1.2823323596887646</v>
      </c>
      <c r="E27">
        <f t="shared" si="2"/>
        <v>3.2580965380214821</v>
      </c>
      <c r="J27">
        <f t="shared" si="3"/>
        <v>0.22827379771852419</v>
      </c>
    </row>
    <row r="28" spans="1:10" x14ac:dyDescent="0.25">
      <c r="A28" s="4">
        <v>27</v>
      </c>
      <c r="B28" s="5">
        <f>DataTable[[#This Row],[Players Reached]]</f>
        <v>263.52009446574203</v>
      </c>
      <c r="C28" s="6">
        <f t="shared" si="0"/>
        <v>0.26352009446574204</v>
      </c>
      <c r="D28">
        <f t="shared" si="1"/>
        <v>-1.3336256540763152</v>
      </c>
      <c r="E28">
        <f t="shared" si="2"/>
        <v>3.2958368660043291</v>
      </c>
      <c r="J28">
        <f t="shared" si="3"/>
        <v>0.22178355343918324</v>
      </c>
    </row>
    <row r="29" spans="1:10" x14ac:dyDescent="0.25">
      <c r="A29" s="7">
        <v>28</v>
      </c>
      <c r="B29" s="5">
        <f>DataTable[[#This Row],[Players Reached]]</f>
        <v>250.34408974245491</v>
      </c>
      <c r="C29" s="6">
        <f t="shared" si="0"/>
        <v>0.25034408974245492</v>
      </c>
      <c r="D29">
        <f t="shared" si="1"/>
        <v>-1.3849189484638658</v>
      </c>
      <c r="E29">
        <f t="shared" si="2"/>
        <v>3.3322045101752038</v>
      </c>
      <c r="J29">
        <f t="shared" si="3"/>
        <v>0.21570401582013707</v>
      </c>
    </row>
    <row r="30" spans="1:10" x14ac:dyDescent="0.25">
      <c r="A30" s="4">
        <v>29</v>
      </c>
      <c r="B30" s="5">
        <f>DataTable[[#This Row],[Players Reached]]</f>
        <v>237.82688525533214</v>
      </c>
      <c r="C30" s="6">
        <f t="shared" si="0"/>
        <v>0.23782688525533213</v>
      </c>
      <c r="D30">
        <f t="shared" si="1"/>
        <v>-1.4362122428514164</v>
      </c>
      <c r="E30">
        <f t="shared" si="2"/>
        <v>3.3672958299864741</v>
      </c>
      <c r="J30">
        <f t="shared" si="3"/>
        <v>0.20999587300084763</v>
      </c>
    </row>
    <row r="31" spans="1:10" x14ac:dyDescent="0.25">
      <c r="A31" s="7">
        <v>30</v>
      </c>
      <c r="B31" s="5">
        <f>DataTable[[#This Row],[Players Reached]]</f>
        <v>225.93554099256554</v>
      </c>
      <c r="C31" s="6">
        <f t="shared" si="0"/>
        <v>0.22593554099256555</v>
      </c>
      <c r="D31">
        <f t="shared" si="1"/>
        <v>-1.4875055372389669</v>
      </c>
      <c r="E31">
        <f t="shared" si="2"/>
        <v>3.4011973816621555</v>
      </c>
      <c r="J31">
        <f t="shared" si="3"/>
        <v>0.2046247658154447</v>
      </c>
    </row>
    <row r="32" spans="1:10" x14ac:dyDescent="0.25">
      <c r="A32" s="4">
        <v>31</v>
      </c>
      <c r="B32" s="5">
        <f>DataTable[[#This Row],[Players Reached]]</f>
        <v>214.63876394293726</v>
      </c>
      <c r="C32" s="6">
        <f t="shared" si="0"/>
        <v>0.21463876394293727</v>
      </c>
      <c r="D32">
        <f t="shared" si="1"/>
        <v>-1.5387988316265173</v>
      </c>
      <c r="E32">
        <f t="shared" si="2"/>
        <v>3.4339872044851463</v>
      </c>
      <c r="J32">
        <f t="shared" si="3"/>
        <v>0.19956052362844426</v>
      </c>
    </row>
    <row r="33" spans="1:10" x14ac:dyDescent="0.25">
      <c r="A33" s="7">
        <v>32</v>
      </c>
      <c r="B33" s="5">
        <f>DataTable[[#This Row],[Players Reached]]</f>
        <v>203.9068257457904</v>
      </c>
      <c r="C33" s="6">
        <f t="shared" si="0"/>
        <v>0.20390682574579039</v>
      </c>
      <c r="D33">
        <f t="shared" si="1"/>
        <v>-1.5900921260140679</v>
      </c>
      <c r="E33">
        <f t="shared" si="2"/>
        <v>3.4657359027997265</v>
      </c>
      <c r="J33">
        <f t="shared" si="3"/>
        <v>0.19477653835084455</v>
      </c>
    </row>
    <row r="34" spans="1:10" x14ac:dyDescent="0.25">
      <c r="A34" s="4">
        <v>33</v>
      </c>
      <c r="B34" s="5">
        <f>DataTable[[#This Row],[Players Reached]]</f>
        <v>193.71148445850088</v>
      </c>
      <c r="C34" s="6">
        <f t="shared" si="0"/>
        <v>0.19371148445850087</v>
      </c>
      <c r="D34">
        <f t="shared" si="1"/>
        <v>-1.6413854204016185</v>
      </c>
      <c r="E34">
        <f t="shared" si="2"/>
        <v>3.4965075614664802</v>
      </c>
      <c r="J34">
        <f t="shared" si="3"/>
        <v>0.19024924820665834</v>
      </c>
    </row>
    <row r="35" spans="1:10" x14ac:dyDescent="0.25">
      <c r="A35" s="7">
        <v>34</v>
      </c>
      <c r="B35" s="5">
        <f>DataTable[[#This Row],[Players Reached]]</f>
        <v>184.02591023557582</v>
      </c>
      <c r="C35" s="6">
        <f t="shared" si="0"/>
        <v>0.18402591023557582</v>
      </c>
      <c r="D35">
        <f t="shared" si="1"/>
        <v>-1.6926787147891691</v>
      </c>
      <c r="E35">
        <f t="shared" si="2"/>
        <v>3.5263605246161616</v>
      </c>
      <c r="J35">
        <f t="shared" si="3"/>
        <v>0.1859577093359206</v>
      </c>
    </row>
    <row r="36" spans="1:10" x14ac:dyDescent="0.25">
      <c r="A36" s="4">
        <v>35</v>
      </c>
      <c r="B36" s="5">
        <f>DataTable[[#This Row],[Players Reached]]</f>
        <v>174.82461472379703</v>
      </c>
      <c r="C36" s="6">
        <f t="shared" si="0"/>
        <v>0.17482461472379704</v>
      </c>
      <c r="D36">
        <f t="shared" si="1"/>
        <v>-1.7439720091767197</v>
      </c>
      <c r="E36">
        <f t="shared" si="2"/>
        <v>3.5553480614894135</v>
      </c>
      <c r="J36">
        <f t="shared" si="3"/>
        <v>0.18188323819873276</v>
      </c>
    </row>
    <row r="37" spans="1:10" x14ac:dyDescent="0.25">
      <c r="A37" s="7">
        <v>36</v>
      </c>
      <c r="B37" s="5">
        <f>DataTable[[#This Row],[Players Reached]]</f>
        <v>166.08338398760716</v>
      </c>
      <c r="C37" s="6">
        <f t="shared" si="0"/>
        <v>0.16608338398760716</v>
      </c>
      <c r="D37">
        <f t="shared" si="1"/>
        <v>-1.7952653035642703</v>
      </c>
      <c r="E37">
        <f t="shared" si="2"/>
        <v>3.5835189384561099</v>
      </c>
      <c r="J37">
        <f t="shared" si="3"/>
        <v>0.17800911143162926</v>
      </c>
    </row>
    <row r="38" spans="1:10" x14ac:dyDescent="0.25">
      <c r="A38" s="4">
        <v>37</v>
      </c>
      <c r="B38" s="5">
        <f>DataTable[[#This Row],[Players Reached]]</f>
        <v>157.7792147882268</v>
      </c>
      <c r="C38" s="6">
        <f t="shared" si="0"/>
        <v>0.15777921478822679</v>
      </c>
      <c r="D38">
        <f t="shared" si="1"/>
        <v>-1.8465585979518209</v>
      </c>
      <c r="E38">
        <f t="shared" si="2"/>
        <v>3.6109179126442243</v>
      </c>
      <c r="J38">
        <f t="shared" si="3"/>
        <v>0.17432031261807104</v>
      </c>
    </row>
    <row r="39" spans="1:10" x14ac:dyDescent="0.25">
      <c r="A39" s="7">
        <v>38</v>
      </c>
      <c r="B39" s="5">
        <f>DataTable[[#This Row],[Players Reached]]</f>
        <v>149.89025404881545</v>
      </c>
      <c r="C39" s="6">
        <f t="shared" si="0"/>
        <v>0.14989025404881545</v>
      </c>
      <c r="D39">
        <f t="shared" si="1"/>
        <v>-1.8978518923393715</v>
      </c>
      <c r="E39">
        <f t="shared" si="2"/>
        <v>3.6375861597263857</v>
      </c>
      <c r="J39">
        <f t="shared" si="3"/>
        <v>0.17080331759505055</v>
      </c>
    </row>
    <row r="40" spans="1:10" x14ac:dyDescent="0.25">
      <c r="A40" s="4">
        <v>39</v>
      </c>
      <c r="B40" s="5">
        <f>DataTable[[#This Row],[Players Reached]]</f>
        <v>142.39574134637468</v>
      </c>
      <c r="C40" s="6">
        <f t="shared" si="0"/>
        <v>0.14239574134637467</v>
      </c>
      <c r="D40">
        <f t="shared" si="1"/>
        <v>-1.9491451867269221</v>
      </c>
      <c r="E40">
        <f t="shared" si="2"/>
        <v>3.6635616461296463</v>
      </c>
      <c r="J40">
        <f t="shared" si="3"/>
        <v>0.16744591159099226</v>
      </c>
    </row>
    <row r="41" spans="1:10" x14ac:dyDescent="0.25">
      <c r="A41" s="7">
        <v>40</v>
      </c>
      <c r="B41" s="5">
        <f>DataTable[[#This Row],[Players Reached]]</f>
        <v>135.27595427905592</v>
      </c>
      <c r="C41" s="6">
        <f t="shared" si="0"/>
        <v>0.13527595427905592</v>
      </c>
      <c r="D41">
        <f t="shared" si="1"/>
        <v>-2.0004384811144726</v>
      </c>
      <c r="E41">
        <f t="shared" si="2"/>
        <v>3.6888794541139363</v>
      </c>
      <c r="J41">
        <f t="shared" si="3"/>
        <v>0.1642370327955851</v>
      </c>
    </row>
    <row r="42" spans="1:10" x14ac:dyDescent="0.25">
      <c r="A42" s="4">
        <v>41</v>
      </c>
      <c r="B42" s="5">
        <f>DataTable[[#This Row],[Players Reached]]</f>
        <v>128.51215656510311</v>
      </c>
      <c r="C42" s="6">
        <f t="shared" si="0"/>
        <v>0.12851215656510312</v>
      </c>
      <c r="D42">
        <f t="shared" si="1"/>
        <v>-2.0517317755020232</v>
      </c>
      <c r="E42">
        <f t="shared" si="2"/>
        <v>3.713572066704308</v>
      </c>
      <c r="J42">
        <f t="shared" si="3"/>
        <v>0.16116663798773867</v>
      </c>
    </row>
    <row r="43" spans="1:10" x14ac:dyDescent="0.25">
      <c r="A43" s="7">
        <v>42</v>
      </c>
      <c r="B43" s="5">
        <f>DataTable[[#This Row],[Players Reached]]</f>
        <v>122.08654873684794</v>
      </c>
      <c r="C43" s="6">
        <f t="shared" si="0"/>
        <v>0.12208654873684795</v>
      </c>
      <c r="D43">
        <f t="shared" si="1"/>
        <v>-2.1030250698895738</v>
      </c>
      <c r="E43">
        <f t="shared" si="2"/>
        <v>3.7376696182833684</v>
      </c>
      <c r="J43">
        <f t="shared" si="3"/>
        <v>0.15822558665877776</v>
      </c>
    </row>
    <row r="44" spans="1:10" x14ac:dyDescent="0.25">
      <c r="A44" s="4">
        <v>43</v>
      </c>
      <c r="B44" s="5">
        <f>DataTable[[#This Row],[Players Reached]]</f>
        <v>115.98222130000555</v>
      </c>
      <c r="C44" s="6">
        <f t="shared" si="0"/>
        <v>0.11598222130000554</v>
      </c>
      <c r="D44">
        <f t="shared" si="1"/>
        <v>-2.1543183642771244</v>
      </c>
      <c r="E44">
        <f t="shared" si="2"/>
        <v>3.7612001156935624</v>
      </c>
      <c r="J44">
        <f t="shared" si="3"/>
        <v>0.15540554071315332</v>
      </c>
    </row>
    <row r="45" spans="1:10" x14ac:dyDescent="0.25">
      <c r="A45" s="7">
        <v>44</v>
      </c>
      <c r="B45" s="5">
        <f>DataTable[[#This Row],[Players Reached]]</f>
        <v>110.18311023500526</v>
      </c>
      <c r="C45" s="6">
        <f t="shared" si="0"/>
        <v>0.11018311023500525</v>
      </c>
      <c r="D45">
        <f t="shared" si="1"/>
        <v>-2.205611658664675</v>
      </c>
      <c r="E45">
        <f t="shared" si="2"/>
        <v>3.784189633918261</v>
      </c>
      <c r="J45">
        <f t="shared" si="3"/>
        <v>0.15269887734524637</v>
      </c>
    </row>
    <row r="46" spans="1:10" x14ac:dyDescent="0.25">
      <c r="A46" s="4">
        <v>45</v>
      </c>
      <c r="B46" s="5">
        <f>DataTable[[#This Row],[Players Reached]]</f>
        <v>104.67395472325499</v>
      </c>
      <c r="C46" s="6">
        <f t="shared" si="0"/>
        <v>0.104673954723255</v>
      </c>
      <c r="D46">
        <f t="shared" si="1"/>
        <v>-2.2569049530522256</v>
      </c>
      <c r="E46">
        <f t="shared" si="2"/>
        <v>3.8066624897703196</v>
      </c>
      <c r="J46">
        <f t="shared" si="3"/>
        <v>0.15009861310630834</v>
      </c>
    </row>
    <row r="47" spans="1:10" x14ac:dyDescent="0.25">
      <c r="A47" s="7">
        <v>46</v>
      </c>
      <c r="B47" s="5">
        <f>DataTable[[#This Row],[Players Reached]]</f>
        <v>99.440256987092241</v>
      </c>
      <c r="C47" s="6">
        <f t="shared" si="0"/>
        <v>9.9440256987092246E-2</v>
      </c>
      <c r="D47">
        <f t="shared" si="1"/>
        <v>-2.3081982474397762</v>
      </c>
      <c r="E47">
        <f t="shared" si="2"/>
        <v>3.8286413964890951</v>
      </c>
      <c r="J47">
        <f t="shared" si="3"/>
        <v>0.14759833751167856</v>
      </c>
    </row>
    <row r="48" spans="1:10" x14ac:dyDescent="0.25">
      <c r="A48" s="4">
        <v>47</v>
      </c>
      <c r="B48" s="5">
        <f>DataTable[[#This Row],[Players Reached]]</f>
        <v>94.468244137737628</v>
      </c>
      <c r="C48" s="6">
        <f t="shared" si="0"/>
        <v>9.4468244137737634E-2</v>
      </c>
      <c r="D48">
        <f t="shared" si="1"/>
        <v>-2.3594915418273268</v>
      </c>
      <c r="E48">
        <f t="shared" si="2"/>
        <v>3.8501476017100584</v>
      </c>
      <c r="J48">
        <f t="shared" si="3"/>
        <v>0.14519215481168032</v>
      </c>
    </row>
    <row r="49" spans="1:11" x14ac:dyDescent="0.25">
      <c r="A49" s="7">
        <v>48</v>
      </c>
      <c r="B49" s="5">
        <f>DataTable[[#This Row],[Players Reached]]</f>
        <v>89.744831930850737</v>
      </c>
      <c r="C49" s="6">
        <f t="shared" si="0"/>
        <v>8.9744831930850741E-2</v>
      </c>
      <c r="D49">
        <f t="shared" si="1"/>
        <v>-2.4107848362148774</v>
      </c>
      <c r="E49">
        <f t="shared" si="2"/>
        <v>3.8712010109078911</v>
      </c>
      <c r="J49">
        <f t="shared" si="3"/>
        <v>0.14287463277283705</v>
      </c>
    </row>
    <row r="50" spans="1:11" x14ac:dyDescent="0.25">
      <c r="A50" s="4">
        <v>49</v>
      </c>
      <c r="B50" s="5">
        <f>DataTable[[#This Row],[Players Reached]]</f>
        <v>85.25759033430819</v>
      </c>
      <c r="C50" s="6">
        <f t="shared" si="0"/>
        <v>8.5257590334308186E-2</v>
      </c>
      <c r="D50">
        <f t="shared" si="1"/>
        <v>-2.462078130602428</v>
      </c>
      <c r="E50">
        <f t="shared" si="2"/>
        <v>3.8918202981106265</v>
      </c>
      <c r="J50">
        <f t="shared" si="3"/>
        <v>0.14064075749925942</v>
      </c>
    </row>
    <row r="51" spans="1:11" x14ac:dyDescent="0.25">
      <c r="A51" s="7">
        <v>50</v>
      </c>
      <c r="B51" s="5">
        <f>DataTable[[#This Row],[Players Reached]]</f>
        <v>80.994710817592775</v>
      </c>
      <c r="C51" s="6">
        <f t="shared" si="0"/>
        <v>8.0994710817592769E-2</v>
      </c>
      <c r="D51">
        <f t="shared" si="1"/>
        <v>-2.5133714249899786</v>
      </c>
      <c r="E51">
        <f t="shared" si="2"/>
        <v>3.912023005428146</v>
      </c>
      <c r="J51">
        <f t="shared" si="3"/>
        <v>0.1384858934750707</v>
      </c>
    </row>
    <row r="52" spans="1:11" x14ac:dyDescent="0.25">
      <c r="J52" t="s">
        <v>8</v>
      </c>
      <c r="K52">
        <f>$I$2*(90)^(-$H$2)</f>
        <v>8.8370651808617723E-2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18C577-4C4A-4143-8BC0-101947FD0528}">
  <sheetPr codeName="Sheet29"/>
  <dimension ref="A1:G52"/>
  <sheetViews>
    <sheetView workbookViewId="0">
      <selection activeCell="E2" sqref="E2"/>
    </sheetView>
  </sheetViews>
  <sheetFormatPr defaultRowHeight="15" x14ac:dyDescent="0.25"/>
  <cols>
    <col min="1" max="1" width="8" bestFit="1" customWidth="1"/>
    <col min="2" max="2" width="17.85546875" bestFit="1" customWidth="1"/>
    <col min="3" max="3" width="21.42578125" bestFit="1" customWidth="1"/>
    <col min="4" max="5" width="12" bestFit="1" customWidth="1"/>
    <col min="6" max="6" width="22" bestFit="1" customWidth="1"/>
    <col min="7" max="7" width="12" bestFit="1" customWidth="1"/>
  </cols>
  <sheetData>
    <row r="1" spans="1:7" x14ac:dyDescent="0.25">
      <c r="A1" s="1" t="s">
        <v>0</v>
      </c>
      <c r="B1" s="2" t="s">
        <v>19</v>
      </c>
      <c r="C1" s="3" t="s">
        <v>1</v>
      </c>
      <c r="D1" t="s">
        <v>15</v>
      </c>
      <c r="E1" t="s">
        <v>16</v>
      </c>
      <c r="F1" t="s">
        <v>17</v>
      </c>
      <c r="G1" t="s">
        <v>18</v>
      </c>
    </row>
    <row r="2" spans="1:7" x14ac:dyDescent="0.25">
      <c r="A2" s="4">
        <v>1</v>
      </c>
      <c r="B2" s="5">
        <f>DataTable[[#This Row],[Players Reached]]</f>
        <v>1000</v>
      </c>
      <c r="C2" s="6">
        <f>B2/$B$2</f>
        <v>1</v>
      </c>
      <c r="D2">
        <v>5.9821064527797264E-2</v>
      </c>
      <c r="E2">
        <v>23.726862238547245</v>
      </c>
      <c r="F2">
        <f>EXP(-EXP($D$2*(A2-$E$2)))</f>
        <v>0.77354026059248604</v>
      </c>
      <c r="G2">
        <f>SUMXMY2(C2:C51, F2:F51)</f>
        <v>0.27332233284394264</v>
      </c>
    </row>
    <row r="3" spans="1:7" x14ac:dyDescent="0.25">
      <c r="A3" s="7">
        <v>2</v>
      </c>
      <c r="B3" s="5">
        <f>DataTable[[#This Row],[Players Reached]]</f>
        <v>950</v>
      </c>
      <c r="C3" s="6">
        <f t="shared" ref="C3:C51" si="0">B3/$B$2</f>
        <v>0.95</v>
      </c>
      <c r="F3">
        <f t="shared" ref="F3:F51" si="1">EXP(-EXP($D$2*(A3-$E$2)))</f>
        <v>0.76139194478499705</v>
      </c>
    </row>
    <row r="4" spans="1:7" x14ac:dyDescent="0.25">
      <c r="A4" s="4">
        <v>3</v>
      </c>
      <c r="B4" s="5">
        <f>DataTable[[#This Row],[Players Reached]]</f>
        <v>902.5</v>
      </c>
      <c r="C4" s="6">
        <f t="shared" si="0"/>
        <v>0.90249999999999997</v>
      </c>
      <c r="F4">
        <f t="shared" si="1"/>
        <v>0.74870345120971482</v>
      </c>
    </row>
    <row r="5" spans="1:7" x14ac:dyDescent="0.25">
      <c r="A5" s="7">
        <v>4</v>
      </c>
      <c r="B5" s="5">
        <f>DataTable[[#This Row],[Players Reached]]</f>
        <v>857.375</v>
      </c>
      <c r="C5" s="6">
        <f t="shared" si="0"/>
        <v>0.857375</v>
      </c>
      <c r="F5">
        <f t="shared" si="1"/>
        <v>0.73546408280854458</v>
      </c>
    </row>
    <row r="6" spans="1:7" x14ac:dyDescent="0.25">
      <c r="A6" s="4">
        <v>5</v>
      </c>
      <c r="B6" s="5">
        <f>DataTable[[#This Row],[Players Reached]]</f>
        <v>814.50624999999991</v>
      </c>
      <c r="C6" s="6">
        <f t="shared" si="0"/>
        <v>0.81450624999999988</v>
      </c>
      <c r="F6">
        <f t="shared" si="1"/>
        <v>0.7216646651116676</v>
      </c>
    </row>
    <row r="7" spans="1:7" x14ac:dyDescent="0.25">
      <c r="A7" s="7">
        <v>6</v>
      </c>
      <c r="B7" s="5">
        <f>DataTable[[#This Row],[Players Reached]]</f>
        <v>773.78093749999982</v>
      </c>
      <c r="C7" s="6">
        <f t="shared" si="0"/>
        <v>0.77378093749999988</v>
      </c>
      <c r="F7">
        <f t="shared" si="1"/>
        <v>0.70729780166697342</v>
      </c>
    </row>
    <row r="8" spans="1:7" x14ac:dyDescent="0.25">
      <c r="A8" s="4">
        <v>7</v>
      </c>
      <c r="B8" s="5">
        <f>DataTable[[#This Row],[Players Reached]]</f>
        <v>735.09189062499979</v>
      </c>
      <c r="C8" s="6">
        <f t="shared" si="0"/>
        <v>0.7350918906249998</v>
      </c>
      <c r="F8">
        <f t="shared" si="1"/>
        <v>0.6923581478168197</v>
      </c>
    </row>
    <row r="9" spans="1:7" x14ac:dyDescent="0.25">
      <c r="A9" s="7">
        <v>8</v>
      </c>
      <c r="B9" s="5">
        <f>DataTable[[#This Row],[Players Reached]]</f>
        <v>698.33729609374973</v>
      </c>
      <c r="C9" s="6">
        <f t="shared" si="0"/>
        <v>0.69833729609374973</v>
      </c>
      <c r="F9">
        <f t="shared" si="1"/>
        <v>0.67684270187447759</v>
      </c>
    </row>
    <row r="10" spans="1:7" x14ac:dyDescent="0.25">
      <c r="A10" s="4">
        <v>9</v>
      </c>
      <c r="B10" s="5">
        <f>DataTable[[#This Row],[Players Reached]]</f>
        <v>663.42043128906221</v>
      </c>
      <c r="C10" s="6">
        <f t="shared" si="0"/>
        <v>0.66342043128906225</v>
      </c>
      <c r="F10">
        <f t="shared" si="1"/>
        <v>0.66075111220001881</v>
      </c>
    </row>
    <row r="11" spans="1:7" x14ac:dyDescent="0.25">
      <c r="A11" s="7">
        <v>10</v>
      </c>
      <c r="B11" s="5">
        <f>DataTable[[#This Row],[Players Reached]]</f>
        <v>630.24940972460911</v>
      </c>
      <c r="C11" s="6">
        <f t="shared" si="0"/>
        <v>0.63024940972460908</v>
      </c>
      <c r="F11">
        <f t="shared" si="1"/>
        <v>0.64408599802915301</v>
      </c>
    </row>
    <row r="12" spans="1:7" x14ac:dyDescent="0.25">
      <c r="A12" s="4">
        <v>11</v>
      </c>
      <c r="B12" s="5">
        <f>DataTable[[#This Row],[Players Reached]]</f>
        <v>598.73693923837868</v>
      </c>
      <c r="C12" s="6">
        <f t="shared" si="0"/>
        <v>0.59873693923837867</v>
      </c>
      <c r="F12">
        <f t="shared" si="1"/>
        <v>0.62685328116405137</v>
      </c>
    </row>
    <row r="13" spans="1:7" x14ac:dyDescent="0.25">
      <c r="A13" s="7">
        <v>12</v>
      </c>
      <c r="B13" s="5">
        <f>DataTable[[#This Row],[Players Reached]]</f>
        <v>568.80009227645974</v>
      </c>
      <c r="C13" s="6">
        <f t="shared" si="0"/>
        <v>0.56880009227645978</v>
      </c>
      <c r="F13">
        <f t="shared" si="1"/>
        <v>0.60906252479035017</v>
      </c>
    </row>
    <row r="14" spans="1:7" x14ac:dyDescent="0.25">
      <c r="A14" s="4">
        <v>13</v>
      </c>
      <c r="B14" s="5">
        <f>DataTable[[#This Row],[Players Reached]]</f>
        <v>540.36008766263672</v>
      </c>
      <c r="C14" s="6">
        <f t="shared" si="0"/>
        <v>0.54036008766263677</v>
      </c>
      <c r="F14">
        <f t="shared" si="1"/>
        <v>0.59072727474056264</v>
      </c>
    </row>
    <row r="15" spans="1:7" x14ac:dyDescent="0.25">
      <c r="A15" s="7">
        <v>14</v>
      </c>
      <c r="B15" s="5">
        <f>DataTable[[#This Row],[Players Reached]]</f>
        <v>513.34208327950489</v>
      </c>
      <c r="C15" s="6">
        <f t="shared" si="0"/>
        <v>0.51334208327950492</v>
      </c>
      <c r="F15">
        <f t="shared" si="1"/>
        <v>0.57186539748670639</v>
      </c>
    </row>
    <row r="16" spans="1:7" x14ac:dyDescent="0.25">
      <c r="A16" s="4">
        <v>15</v>
      </c>
      <c r="B16" s="5">
        <f>DataTable[[#This Row],[Players Reached]]</f>
        <v>487.6749791155296</v>
      </c>
      <c r="C16" s="6">
        <f t="shared" si="0"/>
        <v>0.48767497911552959</v>
      </c>
      <c r="F16">
        <f t="shared" si="1"/>
        <v>0.55249940802545694</v>
      </c>
    </row>
    <row r="17" spans="1:6" x14ac:dyDescent="0.25">
      <c r="A17" s="7">
        <v>16</v>
      </c>
      <c r="B17" s="5">
        <f>DataTable[[#This Row],[Players Reached]]</f>
        <v>463.29123015975307</v>
      </c>
      <c r="C17" s="6">
        <f t="shared" si="0"/>
        <v>0.46329123015975304</v>
      </c>
      <c r="F17">
        <f t="shared" si="1"/>
        <v>0.53265677963590996</v>
      </c>
    </row>
    <row r="18" spans="1:6" x14ac:dyDescent="0.25">
      <c r="A18" s="4">
        <v>17</v>
      </c>
      <c r="B18" s="5">
        <f>DataTable[[#This Row],[Players Reached]]</f>
        <v>440.12666865176539</v>
      </c>
      <c r="C18" s="6">
        <f t="shared" si="0"/>
        <v>0.44012666865176536</v>
      </c>
      <c r="F18">
        <f t="shared" si="1"/>
        <v>0.5123702262699017</v>
      </c>
    </row>
    <row r="19" spans="1:6" x14ac:dyDescent="0.25">
      <c r="A19" s="7">
        <v>18</v>
      </c>
      <c r="B19" s="5">
        <f>DataTable[[#This Row],[Players Reached]]</f>
        <v>418.12033521917709</v>
      </c>
      <c r="C19" s="6">
        <f t="shared" si="0"/>
        <v>0.41812033521917708</v>
      </c>
      <c r="F19">
        <f t="shared" si="1"/>
        <v>0.49167794711447083</v>
      </c>
    </row>
    <row r="20" spans="1:6" x14ac:dyDescent="0.25">
      <c r="A20" s="4">
        <v>19</v>
      </c>
      <c r="B20" s="5">
        <f>DataTable[[#This Row],[Players Reached]]</f>
        <v>397.2143184582182</v>
      </c>
      <c r="C20" s="6">
        <f t="shared" si="0"/>
        <v>0.3972143184582182</v>
      </c>
      <c r="F20">
        <f t="shared" si="1"/>
        <v>0.47062382169340328</v>
      </c>
    </row>
    <row r="21" spans="1:6" x14ac:dyDescent="0.25">
      <c r="A21" s="7">
        <v>20</v>
      </c>
      <c r="B21" s="5">
        <f>DataTable[[#This Row],[Players Reached]]</f>
        <v>377.35360253530729</v>
      </c>
      <c r="C21" s="6">
        <f t="shared" si="0"/>
        <v>0.37735360253530731</v>
      </c>
      <c r="F21">
        <f t="shared" si="1"/>
        <v>0.44925754281019681</v>
      </c>
    </row>
    <row r="22" spans="1:6" x14ac:dyDescent="0.25">
      <c r="A22" s="4">
        <v>21</v>
      </c>
      <c r="B22" s="5">
        <f>DataTable[[#This Row],[Players Reached]]</f>
        <v>358.48592240854191</v>
      </c>
      <c r="C22" s="6">
        <f t="shared" si="0"/>
        <v>0.35848592240854193</v>
      </c>
      <c r="F22">
        <f t="shared" si="1"/>
        <v>0.42763467375174374</v>
      </c>
    </row>
    <row r="23" spans="1:6" x14ac:dyDescent="0.25">
      <c r="A23" s="7">
        <v>22</v>
      </c>
      <c r="B23" s="5">
        <f>DataTable[[#This Row],[Players Reached]]</f>
        <v>340.56162628811478</v>
      </c>
      <c r="C23" s="6">
        <f t="shared" si="0"/>
        <v>0.34056162628811476</v>
      </c>
      <c r="F23">
        <f t="shared" si="1"/>
        <v>0.40581661555740128</v>
      </c>
    </row>
    <row r="24" spans="1:6" x14ac:dyDescent="0.25">
      <c r="A24" s="4">
        <v>23</v>
      </c>
      <c r="B24" s="5">
        <f>DataTable[[#This Row],[Players Reached]]</f>
        <v>323.53354497370901</v>
      </c>
      <c r="C24" s="6">
        <f t="shared" si="0"/>
        <v>0.32353354497370901</v>
      </c>
      <c r="F24">
        <f t="shared" si="1"/>
        <v>0.38387046991142409</v>
      </c>
    </row>
    <row r="25" spans="1:6" x14ac:dyDescent="0.25">
      <c r="A25" s="7">
        <v>24</v>
      </c>
      <c r="B25" s="5">
        <f>DataTable[[#This Row],[Players Reached]]</f>
        <v>307.35686772502356</v>
      </c>
      <c r="C25" s="6">
        <f t="shared" si="0"/>
        <v>0.30735686772502357</v>
      </c>
      <c r="F25">
        <f t="shared" si="1"/>
        <v>0.3618687834483203</v>
      </c>
    </row>
    <row r="26" spans="1:6" x14ac:dyDescent="0.25">
      <c r="A26" s="4">
        <v>25</v>
      </c>
      <c r="B26" s="5">
        <f>DataTable[[#This Row],[Players Reached]]</f>
        <v>291.98902433877237</v>
      </c>
      <c r="C26" s="6">
        <f t="shared" si="0"/>
        <v>0.29198902433877238</v>
      </c>
      <c r="F26">
        <f t="shared" si="1"/>
        <v>0.33988916008842746</v>
      </c>
    </row>
    <row r="27" spans="1:6" x14ac:dyDescent="0.25">
      <c r="A27" s="7">
        <v>26</v>
      </c>
      <c r="B27" s="5">
        <f>DataTable[[#This Row],[Players Reached]]</f>
        <v>277.38957312183373</v>
      </c>
      <c r="C27" s="6">
        <f t="shared" si="0"/>
        <v>0.27738957312183371</v>
      </c>
      <c r="F27">
        <f t="shared" si="1"/>
        <v>0.3180137295651686</v>
      </c>
    </row>
    <row r="28" spans="1:6" x14ac:dyDescent="0.25">
      <c r="A28" s="4">
        <v>27</v>
      </c>
      <c r="B28" s="5">
        <f>DataTable[[#This Row],[Players Reached]]</f>
        <v>263.52009446574203</v>
      </c>
      <c r="C28" s="6">
        <f t="shared" si="0"/>
        <v>0.26352009446574204</v>
      </c>
      <c r="F28">
        <f t="shared" si="1"/>
        <v>0.29632846268152413</v>
      </c>
    </row>
    <row r="29" spans="1:6" x14ac:dyDescent="0.25">
      <c r="A29" s="7">
        <v>28</v>
      </c>
      <c r="B29" s="5">
        <f>DataTable[[#This Row],[Players Reached]]</f>
        <v>250.34408974245491</v>
      </c>
      <c r="C29" s="6">
        <f t="shared" si="0"/>
        <v>0.25034408974245492</v>
      </c>
      <c r="F29">
        <f t="shared" si="1"/>
        <v>0.27492232714245768</v>
      </c>
    </row>
    <row r="30" spans="1:6" x14ac:dyDescent="0.25">
      <c r="A30" s="4">
        <v>29</v>
      </c>
      <c r="B30" s="5">
        <f>DataTable[[#This Row],[Players Reached]]</f>
        <v>237.82688525533214</v>
      </c>
      <c r="C30" s="6">
        <f t="shared" si="0"/>
        <v>0.23782688525533213</v>
      </c>
      <c r="F30">
        <f t="shared" si="1"/>
        <v>0.2538862821273602</v>
      </c>
    </row>
    <row r="31" spans="1:6" x14ac:dyDescent="0.25">
      <c r="A31" s="7">
        <v>30</v>
      </c>
      <c r="B31" s="5">
        <f>DataTable[[#This Row],[Players Reached]]</f>
        <v>225.93554099256554</v>
      </c>
      <c r="C31" s="6">
        <f t="shared" si="0"/>
        <v>0.22593554099256555</v>
      </c>
      <c r="F31">
        <f t="shared" si="1"/>
        <v>0.23331211512678474</v>
      </c>
    </row>
    <row r="32" spans="1:6" x14ac:dyDescent="0.25">
      <c r="A32" s="4">
        <v>31</v>
      </c>
      <c r="B32" s="5">
        <f>DataTable[[#This Row],[Players Reached]]</f>
        <v>214.63876394293726</v>
      </c>
      <c r="C32" s="6">
        <f t="shared" si="0"/>
        <v>0.21463876394293727</v>
      </c>
      <c r="F32">
        <f t="shared" si="1"/>
        <v>0.21329113094936417</v>
      </c>
    </row>
    <row r="33" spans="1:6" x14ac:dyDescent="0.25">
      <c r="A33" s="7">
        <v>32</v>
      </c>
      <c r="B33" s="5">
        <f>DataTable[[#This Row],[Players Reached]]</f>
        <v>203.9068257457904</v>
      </c>
      <c r="C33" s="6">
        <f t="shared" si="0"/>
        <v>0.20390682574579039</v>
      </c>
      <c r="F33">
        <f t="shared" si="1"/>
        <v>0.19391271011339972</v>
      </c>
    </row>
    <row r="34" spans="1:6" x14ac:dyDescent="0.25">
      <c r="A34" s="4">
        <v>33</v>
      </c>
      <c r="B34" s="5">
        <f>DataTable[[#This Row],[Players Reached]]</f>
        <v>193.71148445850088</v>
      </c>
      <c r="C34" s="6">
        <f t="shared" si="0"/>
        <v>0.19371148445850087</v>
      </c>
      <c r="F34">
        <f t="shared" si="1"/>
        <v>0.17526276188930695</v>
      </c>
    </row>
    <row r="35" spans="1:6" x14ac:dyDescent="0.25">
      <c r="A35" s="7">
        <v>34</v>
      </c>
      <c r="B35" s="5">
        <f>DataTable[[#This Row],[Players Reached]]</f>
        <v>184.02591023557582</v>
      </c>
      <c r="C35" s="6">
        <f t="shared" si="0"/>
        <v>0.18402591023557582</v>
      </c>
      <c r="F35">
        <f t="shared" si="1"/>
        <v>0.15742210576649521</v>
      </c>
    </row>
    <row r="36" spans="1:6" x14ac:dyDescent="0.25">
      <c r="A36" s="4">
        <v>35</v>
      </c>
      <c r="B36" s="5">
        <f>DataTable[[#This Row],[Players Reached]]</f>
        <v>174.82461472379703</v>
      </c>
      <c r="C36" s="6">
        <f t="shared" si="0"/>
        <v>0.17482461472379704</v>
      </c>
      <c r="F36">
        <f t="shared" si="1"/>
        <v>0.14046482368092494</v>
      </c>
    </row>
    <row r="37" spans="1:6" x14ac:dyDescent="0.25">
      <c r="A37" s="7">
        <v>36</v>
      </c>
      <c r="B37" s="5">
        <f>DataTable[[#This Row],[Players Reached]]</f>
        <v>166.08338398760716</v>
      </c>
      <c r="C37" s="6">
        <f t="shared" si="0"/>
        <v>0.16608338398760716</v>
      </c>
      <c r="F37">
        <f t="shared" si="1"/>
        <v>0.12445663344225087</v>
      </c>
    </row>
    <row r="38" spans="1:6" x14ac:dyDescent="0.25">
      <c r="A38" s="4">
        <v>37</v>
      </c>
      <c r="B38" s="5">
        <f>DataTable[[#This Row],[Players Reached]]</f>
        <v>157.7792147882268</v>
      </c>
      <c r="C38" s="6">
        <f t="shared" si="0"/>
        <v>0.15777921478822679</v>
      </c>
      <c r="F38">
        <f t="shared" si="1"/>
        <v>0.1094533408208446</v>
      </c>
    </row>
    <row r="39" spans="1:6" x14ac:dyDescent="0.25">
      <c r="A39" s="7">
        <v>38</v>
      </c>
      <c r="B39" s="5">
        <f>DataTable[[#This Row],[Players Reached]]</f>
        <v>149.89025404881545</v>
      </c>
      <c r="C39" s="6">
        <f t="shared" si="0"/>
        <v>0.14989025404881545</v>
      </c>
      <c r="F39">
        <f t="shared" si="1"/>
        <v>9.5499432990576852E-2</v>
      </c>
    </row>
    <row r="40" spans="1:6" x14ac:dyDescent="0.25">
      <c r="A40" s="4">
        <v>39</v>
      </c>
      <c r="B40" s="5">
        <f>DataTable[[#This Row],[Players Reached]]</f>
        <v>142.39574134637468</v>
      </c>
      <c r="C40" s="6">
        <f t="shared" si="0"/>
        <v>0.14239574134637467</v>
      </c>
      <c r="F40">
        <f t="shared" si="1"/>
        <v>8.2626878724522249E-2</v>
      </c>
    </row>
    <row r="41" spans="1:6" x14ac:dyDescent="0.25">
      <c r="A41" s="7">
        <v>40</v>
      </c>
      <c r="B41" s="5">
        <f>DataTable[[#This Row],[Players Reached]]</f>
        <v>135.27595427905592</v>
      </c>
      <c r="C41" s="6">
        <f t="shared" si="0"/>
        <v>0.13527595427905592</v>
      </c>
      <c r="F41">
        <f t="shared" si="1"/>
        <v>7.0854200172393841E-2</v>
      </c>
    </row>
    <row r="42" spans="1:6" x14ac:dyDescent="0.25">
      <c r="A42" s="4">
        <v>41</v>
      </c>
      <c r="B42" s="5">
        <f>DataTable[[#This Row],[Players Reached]]</f>
        <v>128.51215656510311</v>
      </c>
      <c r="C42" s="6">
        <f t="shared" si="0"/>
        <v>0.12851215656510312</v>
      </c>
      <c r="F42">
        <f t="shared" si="1"/>
        <v>6.018587656308591E-2</v>
      </c>
    </row>
    <row r="43" spans="1:6" x14ac:dyDescent="0.25">
      <c r="A43" s="7">
        <v>42</v>
      </c>
      <c r="B43" s="5">
        <f>DataTable[[#This Row],[Players Reached]]</f>
        <v>122.08654873684794</v>
      </c>
      <c r="C43" s="6">
        <f t="shared" si="0"/>
        <v>0.12208654873684795</v>
      </c>
      <c r="F43">
        <f t="shared" si="1"/>
        <v>5.0612131302620753E-2</v>
      </c>
    </row>
    <row r="44" spans="1:6" x14ac:dyDescent="0.25">
      <c r="A44" s="4">
        <v>43</v>
      </c>
      <c r="B44" s="5">
        <f>DataTable[[#This Row],[Players Reached]]</f>
        <v>115.98222130000555</v>
      </c>
      <c r="C44" s="6">
        <f t="shared" si="0"/>
        <v>0.11598222130000554</v>
      </c>
      <c r="F44">
        <f t="shared" si="1"/>
        <v>4.2109140480171607E-2</v>
      </c>
    </row>
    <row r="45" spans="1:6" x14ac:dyDescent="0.25">
      <c r="A45" s="7">
        <v>44</v>
      </c>
      <c r="B45" s="5">
        <f>DataTable[[#This Row],[Players Reached]]</f>
        <v>110.18311023500526</v>
      </c>
      <c r="C45" s="6">
        <f t="shared" si="0"/>
        <v>0.11018311023500525</v>
      </c>
      <c r="F45">
        <f t="shared" si="1"/>
        <v>3.4639682923725663E-2</v>
      </c>
    </row>
    <row r="46" spans="1:6" x14ac:dyDescent="0.25">
      <c r="A46" s="4">
        <v>45</v>
      </c>
      <c r="B46" s="5">
        <f>DataTable[[#This Row],[Players Reached]]</f>
        <v>104.67395472325499</v>
      </c>
      <c r="C46" s="6">
        <f t="shared" si="0"/>
        <v>0.104673954723255</v>
      </c>
      <c r="F46">
        <f t="shared" si="1"/>
        <v>2.8154230279178901E-2</v>
      </c>
    </row>
    <row r="47" spans="1:6" x14ac:dyDescent="0.25">
      <c r="A47" s="7">
        <v>46</v>
      </c>
      <c r="B47" s="5">
        <f>DataTable[[#This Row],[Players Reached]]</f>
        <v>99.440256987092241</v>
      </c>
      <c r="C47" s="6">
        <f t="shared" si="0"/>
        <v>9.9440256987092246E-2</v>
      </c>
      <c r="F47">
        <f t="shared" si="1"/>
        <v>2.2592451229588018E-2</v>
      </c>
    </row>
    <row r="48" spans="1:6" x14ac:dyDescent="0.25">
      <c r="A48" s="4">
        <v>47</v>
      </c>
      <c r="B48" s="5">
        <f>DataTable[[#This Row],[Players Reached]]</f>
        <v>94.468244137737628</v>
      </c>
      <c r="C48" s="6">
        <f t="shared" si="0"/>
        <v>9.4468244137737634E-2</v>
      </c>
      <c r="F48">
        <f t="shared" si="1"/>
        <v>1.788507851716066E-2</v>
      </c>
    </row>
    <row r="49" spans="1:7" x14ac:dyDescent="0.25">
      <c r="A49" s="7">
        <v>48</v>
      </c>
      <c r="B49" s="5">
        <f>DataTable[[#This Row],[Players Reached]]</f>
        <v>89.744831930850737</v>
      </c>
      <c r="C49" s="6">
        <f t="shared" si="0"/>
        <v>8.9744831930850741E-2</v>
      </c>
      <c r="F49">
        <f t="shared" si="1"/>
        <v>1.3956062885088907E-2</v>
      </c>
    </row>
    <row r="50" spans="1:7" x14ac:dyDescent="0.25">
      <c r="A50" s="4">
        <v>49</v>
      </c>
      <c r="B50" s="5">
        <f>DataTable[[#This Row],[Players Reached]]</f>
        <v>85.25759033430819</v>
      </c>
      <c r="C50" s="6">
        <f t="shared" si="0"/>
        <v>8.5257590334308186E-2</v>
      </c>
      <c r="F50">
        <f t="shared" si="1"/>
        <v>1.072491669241778E-2</v>
      </c>
    </row>
    <row r="51" spans="1:7" x14ac:dyDescent="0.25">
      <c r="A51" s="7">
        <v>50</v>
      </c>
      <c r="B51" s="5">
        <f>DataTable[[#This Row],[Players Reached]]</f>
        <v>80.994710817592775</v>
      </c>
      <c r="C51" s="6">
        <f t="shared" si="0"/>
        <v>8.0994710817592769E-2</v>
      </c>
      <c r="F51">
        <f t="shared" si="1"/>
        <v>8.1091340921886305E-3</v>
      </c>
    </row>
    <row r="52" spans="1:7" x14ac:dyDescent="0.25">
      <c r="F52" t="s">
        <v>8</v>
      </c>
      <c r="G52">
        <f>EXP(-EXP($D$2*(90-$E$2)))</f>
        <v>1.3021006846030027E-23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050AD-CC86-4018-8CD4-F7BAB35CB71C}">
  <sheetPr codeName="Sheet30"/>
  <dimension ref="A1:D7"/>
  <sheetViews>
    <sheetView workbookViewId="0">
      <selection activeCell="J11" sqref="J11"/>
    </sheetView>
  </sheetViews>
  <sheetFormatPr defaultRowHeight="15" x14ac:dyDescent="0.25"/>
  <cols>
    <col min="1" max="2" width="13.85546875" bestFit="1" customWidth="1"/>
    <col min="3" max="3" width="12.7109375" bestFit="1" customWidth="1"/>
    <col min="4" max="4" width="12.140625" bestFit="1" customWidth="1"/>
  </cols>
  <sheetData>
    <row r="1" spans="1:4" x14ac:dyDescent="0.25">
      <c r="A1" t="s">
        <v>22</v>
      </c>
      <c r="B1" t="s">
        <v>23</v>
      </c>
      <c r="C1" t="s">
        <v>24</v>
      </c>
      <c r="D1" t="s">
        <v>25</v>
      </c>
    </row>
    <row r="2" spans="1:4" x14ac:dyDescent="0.25">
      <c r="A2" t="s">
        <v>26</v>
      </c>
      <c r="B2">
        <f>Exponential!E2</f>
        <v>-5.1293294387550592E-2</v>
      </c>
      <c r="C2">
        <f>PowerLaw!F2</f>
        <v>-0.76427141630180329</v>
      </c>
      <c r="D2">
        <f>Gompertz!D2</f>
        <v>5.9821064527797264E-2</v>
      </c>
    </row>
    <row r="3" spans="1:4" x14ac:dyDescent="0.25">
      <c r="A3" t="s">
        <v>27</v>
      </c>
      <c r="B3">
        <f>Exponential!F2</f>
        <v>5.1293294387551036E-2</v>
      </c>
      <c r="C3">
        <f>PowerLaw!G2</f>
        <v>1.012860552256224</v>
      </c>
      <c r="D3">
        <f>Gompertz!E2</f>
        <v>23.726862238547245</v>
      </c>
    </row>
    <row r="4" spans="1:4" x14ac:dyDescent="0.25">
      <c r="A4" t="s">
        <v>28</v>
      </c>
      <c r="B4">
        <f>Exponential!G2</f>
        <v>0.95</v>
      </c>
      <c r="C4">
        <f>PowerLaw!H2</f>
        <v>0.76427141630180329</v>
      </c>
      <c r="D4" t="s">
        <v>31</v>
      </c>
    </row>
    <row r="5" spans="1:4" x14ac:dyDescent="0.25">
      <c r="A5" t="s">
        <v>29</v>
      </c>
      <c r="B5">
        <f>Exponential!H2</f>
        <v>1.052631578947369</v>
      </c>
      <c r="C5">
        <f>PowerLaw!I2</f>
        <v>2.7534661942099188</v>
      </c>
      <c r="D5" t="s">
        <v>31</v>
      </c>
    </row>
    <row r="6" spans="1:4" x14ac:dyDescent="0.25">
      <c r="A6" t="s">
        <v>18</v>
      </c>
      <c r="B6" t="s">
        <v>31</v>
      </c>
      <c r="C6" t="s">
        <v>31</v>
      </c>
      <c r="D6">
        <f>Gompertz!G2</f>
        <v>0.27332233284394264</v>
      </c>
    </row>
    <row r="7" spans="1:4" x14ac:dyDescent="0.25">
      <c r="A7" t="s">
        <v>30</v>
      </c>
      <c r="B7">
        <f>Exponential!J52</f>
        <v>1.0408804957535779E-2</v>
      </c>
      <c r="C7">
        <f>PowerLaw!K52</f>
        <v>8.8370651808617723E-2</v>
      </c>
      <c r="D7">
        <f>Gompertz!G52</f>
        <v>1.3021006846030027E-23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</vt:lpstr>
      <vt:lpstr>Exponential</vt:lpstr>
      <vt:lpstr>PowerLaw</vt:lpstr>
      <vt:lpstr>Gompertz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Hous Agu</dc:creator>
  <cp:lastModifiedBy>Hous Agu</cp:lastModifiedBy>
  <dcterms:created xsi:type="dcterms:W3CDTF">2025-03-15T01:24:19Z</dcterms:created>
  <dcterms:modified xsi:type="dcterms:W3CDTF">2025-03-15T02:56:48Z</dcterms:modified>
</cp:coreProperties>
</file>